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5" yWindow="3315" windowWidth="20175" windowHeight="4155" tabRatio="898"/>
  </bookViews>
  <sheets>
    <sheet name="Cómputo" sheetId="31739" r:id="rId1"/>
    <sheet name="presupuesto" sheetId="31738" r:id="rId2"/>
    <sheet name="Cotización" sheetId="31740" r:id="rId3"/>
    <sheet name="presup. x alcant." sheetId="3173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MO1">'[1]Comp Amp'!#REF!</definedName>
    <definedName name="___MO1">[2]Distribucion!#REF!</definedName>
    <definedName name="__MO1">[2]Distribucion!#REF!</definedName>
    <definedName name="_MAT1">[3]C.U.!#REF!</definedName>
    <definedName name="A_IMPRESIÓN_IM" localSheetId="3">'[4]L Precios'!#REF!</definedName>
    <definedName name="A_IMPRESIÓN_IM">#REF!</definedName>
    <definedName name="_xlnm.Print_Area" localSheetId="0">Cómputo!$A$1:$I$85</definedName>
    <definedName name="_xlnm.Print_Area" localSheetId="2">Cotización!$A$1:$H$32</definedName>
    <definedName name="_xlnm.Print_Area" localSheetId="3">'presup. x alcant.'!$C$5:$J$48</definedName>
    <definedName name="_xlnm.Print_Area" localSheetId="1">presupuesto!$A$1:$K$84</definedName>
    <definedName name="AYUDA" localSheetId="3">'[4]L Precios'!#REF!</definedName>
    <definedName name="AYUDA">#REF!</definedName>
    <definedName name="BASE" localSheetId="3">'[4]L Precios'!#REF!</definedName>
    <definedName name="BASE">#REF!</definedName>
    <definedName name="BE">'[5]Indice Gs.Grales'!$Q$407</definedName>
    <definedName name="BEN">'[6]Factor "K"'!$F$14</definedName>
    <definedName name="CR" localSheetId="3">'[4]L Precios'!#REF!</definedName>
    <definedName name="CR">#REF!</definedName>
    <definedName name="DEMO" localSheetId="3">'[4]L Precios'!#REF!</definedName>
    <definedName name="DEMO">#REF!</definedName>
    <definedName name="demo1">#REF!</definedName>
    <definedName name="DOLAR">#REF!</definedName>
    <definedName name="DOMICILIO">#REF!</definedName>
    <definedName name="EMPRESA">#REF!</definedName>
    <definedName name="ESPEC" localSheetId="3">'[4]L Precios'!#REF!</definedName>
    <definedName name="ESPEC">#REF!</definedName>
    <definedName name="FECHA">#REF!</definedName>
    <definedName name="GASOIL">#REF!</definedName>
    <definedName name="GF">'[5]Indice Gs.Grales'!$P$413</definedName>
    <definedName name="GG">'[6]Factor "K"'!$F$13</definedName>
    <definedName name="IVA">'[6]Factor "K"'!$F$16</definedName>
    <definedName name="K">#REF!</definedName>
    <definedName name="LICITACION">#REF!</definedName>
    <definedName name="MEDIO" localSheetId="3">'[4]L Precios'!#REF!</definedName>
    <definedName name="MEDIO">#REF!</definedName>
    <definedName name="MO">[2]Distribucion!#REF!</definedName>
    <definedName name="nueva">#REF!</definedName>
    <definedName name="OBRA">#REF!</definedName>
    <definedName name="OFIC" localSheetId="3">'[4]L Precios'!#REF!</definedName>
    <definedName name="OFIC">#REF!</definedName>
    <definedName name="OFICIAL">#REF!</definedName>
    <definedName name="perro">#REF!</definedName>
    <definedName name="peso">#REF!</definedName>
    <definedName name="PLAN" localSheetId="3">'[4]L Precios'!#REF!</definedName>
    <definedName name="PLAN">#REF!</definedName>
    <definedName name="PRESUPOFICIAL">#REF!</definedName>
    <definedName name="RASA" localSheetId="3">'[4]L Precios'!#REF!</definedName>
    <definedName name="RASA">#REF!</definedName>
    <definedName name="TABLA">#REF!</definedName>
    <definedName name="_xlnm.Print_Titles" localSheetId="3">'presup. x alcant.'!$1:$12</definedName>
    <definedName name="TOTAL">#REF!</definedName>
    <definedName name="tothog">[7]Presupuesto!$G$628</definedName>
  </definedNames>
  <calcPr calcId="124519"/>
</workbook>
</file>

<file path=xl/calcChain.xml><?xml version="1.0" encoding="utf-8"?>
<calcChain xmlns="http://schemas.openxmlformats.org/spreadsheetml/2006/main">
  <c r="B40" i="31738"/>
  <c r="N93"/>
  <c r="M93"/>
  <c r="K51" i="31737"/>
  <c r="K50"/>
  <c r="K49"/>
  <c r="K48"/>
  <c r="I48"/>
  <c r="I47"/>
  <c r="N40" i="31739"/>
  <c r="L86" i="31738"/>
  <c r="I62"/>
  <c r="I65" i="31739"/>
  <c r="H64"/>
  <c r="H35"/>
  <c r="M84"/>
  <c r="N85"/>
  <c r="N86"/>
  <c r="D25" i="31740"/>
  <c r="B26"/>
  <c r="B25"/>
  <c r="B24"/>
  <c r="B23"/>
  <c r="B22"/>
  <c r="B21"/>
  <c r="B20"/>
  <c r="B19"/>
  <c r="B18"/>
  <c r="B17"/>
  <c r="B16"/>
  <c r="B15"/>
  <c r="B14"/>
  <c r="C3"/>
  <c r="C2"/>
  <c r="N58" i="31738" l="1"/>
  <c r="N53"/>
  <c r="N38" l="1"/>
  <c r="O85"/>
  <c r="M59"/>
  <c r="M60"/>
  <c r="M61"/>
  <c r="M62"/>
  <c r="M30"/>
  <c r="M31"/>
  <c r="M32"/>
  <c r="M33"/>
  <c r="M34"/>
  <c r="M35"/>
  <c r="M36"/>
  <c r="M37"/>
  <c r="M39"/>
  <c r="M40"/>
  <c r="M41"/>
  <c r="M42"/>
  <c r="M43"/>
  <c r="M44"/>
  <c r="M45"/>
  <c r="M46"/>
  <c r="M48"/>
  <c r="M49"/>
  <c r="M50"/>
  <c r="M51"/>
  <c r="M52"/>
  <c r="M53"/>
  <c r="M54"/>
  <c r="M55"/>
  <c r="M56"/>
  <c r="M57"/>
  <c r="M58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29"/>
  <c r="K81"/>
  <c r="K78"/>
  <c r="K74"/>
  <c r="K70"/>
  <c r="K62"/>
  <c r="K58"/>
  <c r="K53"/>
  <c r="K43"/>
  <c r="K29"/>
  <c r="I81"/>
  <c r="I74"/>
  <c r="B70"/>
  <c r="B74" s="1"/>
  <c r="B78" s="1"/>
  <c r="B81" s="1"/>
  <c r="H69"/>
  <c r="H68"/>
  <c r="H67"/>
  <c r="H66"/>
  <c r="H61"/>
  <c r="D57"/>
  <c r="H57" s="1"/>
  <c r="H56"/>
  <c r="E52"/>
  <c r="H52" s="1"/>
  <c r="H51"/>
  <c r="I47"/>
  <c r="I43"/>
  <c r="H37"/>
  <c r="H36"/>
  <c r="H34"/>
  <c r="H33"/>
  <c r="H28"/>
  <c r="H27"/>
  <c r="H26"/>
  <c r="H25"/>
  <c r="H24"/>
  <c r="H23"/>
  <c r="H22"/>
  <c r="H21"/>
  <c r="H20"/>
  <c r="H19"/>
  <c r="H18"/>
  <c r="H17"/>
  <c r="H16"/>
  <c r="H13"/>
  <c r="H12"/>
  <c r="I84" i="31739"/>
  <c r="D26" i="31740" s="1"/>
  <c r="H72" i="31739"/>
  <c r="H71"/>
  <c r="H70"/>
  <c r="H69"/>
  <c r="I73" s="1"/>
  <c r="D22" i="31740" s="1"/>
  <c r="H63" i="31739"/>
  <c r="D21" i="31740" s="1"/>
  <c r="H59" i="31739"/>
  <c r="D59"/>
  <c r="H58"/>
  <c r="H54"/>
  <c r="E54"/>
  <c r="H53"/>
  <c r="B49"/>
  <c r="I49"/>
  <c r="H36"/>
  <c r="H34"/>
  <c r="H39"/>
  <c r="H38"/>
  <c r="H27"/>
  <c r="H28"/>
  <c r="H29"/>
  <c r="H23"/>
  <c r="H24"/>
  <c r="H25"/>
  <c r="H26"/>
  <c r="H17"/>
  <c r="H14"/>
  <c r="H18"/>
  <c r="H19"/>
  <c r="H20"/>
  <c r="H21"/>
  <c r="H22"/>
  <c r="H13"/>
  <c r="I77"/>
  <c r="B73"/>
  <c r="B77" s="1"/>
  <c r="B81" s="1"/>
  <c r="B84" s="1"/>
  <c r="K47" i="31738" l="1"/>
  <c r="I55" i="31739"/>
  <c r="D19" i="31740" s="1"/>
  <c r="M47" i="31738"/>
  <c r="I53"/>
  <c r="I58"/>
  <c r="I70"/>
  <c r="I29"/>
  <c r="I60" i="31739"/>
  <c r="D20" i="31740" s="1"/>
  <c r="I40" i="31739"/>
  <c r="I30"/>
  <c r="D14" i="31740" s="1"/>
  <c r="I45" i="31739"/>
  <c r="D15" i="31740" l="1"/>
  <c r="I38" i="31738"/>
  <c r="I75" i="31737"/>
  <c r="I56"/>
  <c r="J60" s="1"/>
  <c r="C43"/>
  <c r="C44"/>
  <c r="M38" i="31738" l="1"/>
  <c r="M82" s="1"/>
  <c r="K38"/>
  <c r="L82"/>
  <c r="L84" i="31739"/>
  <c r="L87" i="31738"/>
  <c r="P62" i="31737"/>
  <c r="K83" i="31738" l="1"/>
  <c r="L83"/>
  <c r="L84" s="1"/>
  <c r="L88"/>
  <c r="L85" i="31739"/>
  <c r="M87" i="31738"/>
  <c r="M85" i="31739" s="1"/>
  <c r="K65" s="1"/>
  <c r="F5" i="31740" l="1"/>
  <c r="L86" i="31739"/>
  <c r="M88" i="31738"/>
  <c r="M86" i="31739" s="1"/>
  <c r="K40" s="1"/>
  <c r="L91" i="31738"/>
  <c r="L92" s="1"/>
  <c r="P59" i="31737"/>
  <c r="I57"/>
  <c r="I58" s="1"/>
  <c r="I59" s="1"/>
  <c r="I71" l="1"/>
  <c r="I70"/>
  <c r="I60"/>
  <c r="J48"/>
  <c r="I72" l="1"/>
  <c r="I61"/>
  <c r="I62" s="1"/>
  <c r="I64" s="1"/>
  <c r="I65" s="1"/>
  <c r="I66" s="1"/>
  <c r="I67" s="1"/>
</calcChain>
</file>

<file path=xl/sharedStrings.xml><?xml version="1.0" encoding="utf-8"?>
<sst xmlns="http://schemas.openxmlformats.org/spreadsheetml/2006/main" count="392" uniqueCount="186">
  <si>
    <t>INCIDENCIA</t>
  </si>
  <si>
    <t>% DE</t>
  </si>
  <si>
    <t>MOVILIZACION DE OBRA MAXIMA.</t>
  </si>
  <si>
    <t>Nº DE</t>
  </si>
  <si>
    <t>ITEM</t>
  </si>
  <si>
    <t xml:space="preserve">PRESUPUESTO OFICIAL = </t>
  </si>
  <si>
    <t xml:space="preserve">PROPUESTA = </t>
  </si>
  <si>
    <t xml:space="preserve">DIFERENCIA = </t>
  </si>
  <si>
    <t xml:space="preserve">%  OFICIAL = </t>
  </si>
  <si>
    <t xml:space="preserve">COSTO = </t>
  </si>
  <si>
    <t xml:space="preserve">GASTOS  GENERALES = </t>
  </si>
  <si>
    <t xml:space="preserve">I.V.A. = </t>
  </si>
  <si>
    <t xml:space="preserve">BENEFICIO = </t>
  </si>
  <si>
    <t xml:space="preserve">PRECIO S/ IMPUESTOS = </t>
  </si>
  <si>
    <t xml:space="preserve">IMPORTE IMPUESTO = </t>
  </si>
  <si>
    <t xml:space="preserve">% DE IMPUESTOS = </t>
  </si>
  <si>
    <t>MOV. S/ PLIEGO &lt; 5 %</t>
  </si>
  <si>
    <t>m3</t>
  </si>
  <si>
    <t>m2</t>
  </si>
  <si>
    <t>PLAZO DE OBRA</t>
  </si>
  <si>
    <t>A CERTIFICAR MENSUAL</t>
  </si>
  <si>
    <t>UD.</t>
  </si>
  <si>
    <t xml:space="preserve"> EN NUMEROS</t>
  </si>
  <si>
    <t>CANT.</t>
  </si>
  <si>
    <t xml:space="preserve"> EN LETRAS</t>
  </si>
  <si>
    <t>MOVILIZACION DE OBRA</t>
  </si>
  <si>
    <t>Un.</t>
  </si>
  <si>
    <r>
      <t xml:space="preserve">Plazo de ejecución: CINCO MESES  </t>
    </r>
    <r>
      <rPr>
        <sz val="18"/>
        <rFont val="Arial"/>
        <family val="2"/>
      </rPr>
      <t>(5) meses corridos a partir del acta de replanteo.-</t>
    </r>
  </si>
  <si>
    <t>BAJADA DE CAÑERIAS DOMICILIARIAS</t>
  </si>
  <si>
    <t>VEREDAS Y ACCESOS DE HORMIGÓN ARMADO (Esp 10 Cm)</t>
  </si>
  <si>
    <t>Tn</t>
  </si>
  <si>
    <t>PRECIOS UNITARIOS COTIZADOS $</t>
  </si>
  <si>
    <t>IMPORTE TOTAL COTIZADO ( $ )</t>
  </si>
  <si>
    <t>m</t>
  </si>
  <si>
    <t xml:space="preserve">PLIEGO </t>
  </si>
  <si>
    <t>OFERTA</t>
  </si>
  <si>
    <t xml:space="preserve">PORCENTAJE  =  </t>
  </si>
  <si>
    <t>DESCRIPCIÓN</t>
  </si>
  <si>
    <t xml:space="preserve">SE COTIZA PARA EL TOTAL DE LAS OBRAS :    </t>
  </si>
  <si>
    <t>1.1</t>
  </si>
  <si>
    <t>HORMIGÓN H-21 PARA ESTRUCTURAS.-</t>
  </si>
  <si>
    <t>RELLENO Y COMPACTACIÓN.-</t>
  </si>
  <si>
    <t>LIMPIEZA Y DEMOLICIÓN DE ESTRUCTURA EXISTENTE.-</t>
  </si>
  <si>
    <t>Gl</t>
  </si>
  <si>
    <t>OBRA:"REPARACIÓN DE ALCANTARILLAS TRANSVERSALES S/R.P.N°11, TRAMO  ORO VERDE - INTA.-"</t>
  </si>
  <si>
    <t>ACERO ST42 PARA HORMIGÓN.-</t>
  </si>
  <si>
    <t>RECOLOCACIÓN DE DEFENSAS METALICAS.-</t>
  </si>
  <si>
    <t>REPASADO DE BANQUINA.-</t>
  </si>
  <si>
    <t>HORMIGÓN DE LIMPIEZA H-4.-</t>
  </si>
  <si>
    <t>APERTURA DE CAUCE.-</t>
  </si>
  <si>
    <t>ALCANTARILLA N° 1 - (LADO ORO VERDE - ESTE)</t>
  </si>
  <si>
    <t>1.2</t>
  </si>
  <si>
    <t>1.3</t>
  </si>
  <si>
    <t>1.4</t>
  </si>
  <si>
    <t>1.5</t>
  </si>
  <si>
    <t>1.6</t>
  </si>
  <si>
    <t>LIMPIEZA Y DESBANQUE DE ALCANTARILLA.-</t>
  </si>
  <si>
    <t>1.7</t>
  </si>
  <si>
    <t>ALCANTARILLA N° 2 - (LADO INTA - OESTE)</t>
  </si>
  <si>
    <t>2.1</t>
  </si>
  <si>
    <t>2.2</t>
  </si>
  <si>
    <t>2.3</t>
  </si>
  <si>
    <t>2.4</t>
  </si>
  <si>
    <t>2.5</t>
  </si>
  <si>
    <t>2.6</t>
  </si>
  <si>
    <t>2.7</t>
  </si>
  <si>
    <t xml:space="preserve"> SETENTA MIL QUINIENTOS DIEZ PESOS CON 82 CTVOS.-</t>
  </si>
  <si>
    <t xml:space="preserve"> CATORCE MIL CUATRO PESOS CON 16 CTVOS.-</t>
  </si>
  <si>
    <t xml:space="preserve"> CINCUENTA Y UN MIL CINCUENTA Y SEIS PESOS CON 65 CTVOS.-</t>
  </si>
  <si>
    <t xml:space="preserve"> CUATROCIENTOS CUARENTA Y TRES PESOS CON 60 CTVOS.-</t>
  </si>
  <si>
    <t xml:space="preserve"> TRESCIENTOS CUARENTA Y CUATRO PESOS CON 47 CTVOS.-</t>
  </si>
  <si>
    <t xml:space="preserve"> CUARENTA Y SEIS PESOS CON 40 CTVOS.-</t>
  </si>
  <si>
    <t xml:space="preserve"> SETECIENTOS SIETE PESOS CON 34 CTVOS.-</t>
  </si>
  <si>
    <t xml:space="preserve"> PESO CON 00 CTVOS.-</t>
  </si>
  <si>
    <t xml:space="preserve"> SETENTA Y SIETE MIL CUATROCIENTOS SEIS PESOS CON 91 CTVOS.-</t>
  </si>
  <si>
    <t xml:space="preserve"> TRES MIL TRESCIENTOS NOVENTA Y NUEVE PESOS CON 23 CTVOS.-</t>
  </si>
  <si>
    <t xml:space="preserve"> TRES MIL SESENTA Y SIETE PESOS CON 05 CTVOS.-</t>
  </si>
  <si>
    <t xml:space="preserve"> UN MIL SEISCIENTOS SESENTA Y SEIS PESOS CON 21 CTVOS.-</t>
  </si>
  <si>
    <t xml:space="preserve"> CUARENTA Y CINCO MIL PESOS CON 00 CTVOS.-</t>
  </si>
  <si>
    <t>FECHA: 5/4/2016</t>
  </si>
  <si>
    <t>PRESUPUESTO</t>
  </si>
  <si>
    <t>Unidad</t>
  </si>
  <si>
    <t>CANTIDAD</t>
  </si>
  <si>
    <t>DESIGNACIÓN</t>
  </si>
  <si>
    <t xml:space="preserve">A ejecutar </t>
  </si>
  <si>
    <t>Acero en barras ADN42 doblado y clocado</t>
  </si>
  <si>
    <t>Provisión de movilidad</t>
  </si>
  <si>
    <t>a) Cuota fija</t>
  </si>
  <si>
    <t>mes</t>
  </si>
  <si>
    <t>b) Adicional por Km recorrido</t>
  </si>
  <si>
    <t>Km</t>
  </si>
  <si>
    <t>COMPUTO METRICO</t>
  </si>
  <si>
    <t>PARCIAL</t>
  </si>
  <si>
    <t>TOTAL</t>
  </si>
  <si>
    <t>Compra directa con cotejo de precios N° 05/16.-</t>
  </si>
  <si>
    <t>OBRA: REPARACIÓN DE ALCANTARILLAS TRANSVERSALES S/R.P.N°11, TRAMO  ORO VERDE (ISIPER) - INTA.-</t>
  </si>
  <si>
    <t>Hormigón tipo H 21</t>
  </si>
  <si>
    <t xml:space="preserve">Para alcantarilla Nº 1: lado Oro Verde - Este </t>
  </si>
  <si>
    <t>largo</t>
  </si>
  <si>
    <t>ancho</t>
  </si>
  <si>
    <t>espesor</t>
  </si>
  <si>
    <t xml:space="preserve"> cant. Iguales</t>
  </si>
  <si>
    <t>Pilares columna de fundación a ambos lados</t>
  </si>
  <si>
    <t xml:space="preserve">Para alcantarilla Nº 2: lado INTA - Oeste </t>
  </si>
  <si>
    <t>En conducto de descarga:</t>
  </si>
  <si>
    <t>Zapatas</t>
  </si>
  <si>
    <t>Dado de apoyo</t>
  </si>
  <si>
    <t>Pantalla de apoyo mayor</t>
  </si>
  <si>
    <t>Pantalla de apoyo mnor ( intermedia)</t>
  </si>
  <si>
    <t>Prolongación de platea</t>
  </si>
  <si>
    <t>Diente de prolong. Platea</t>
  </si>
  <si>
    <t>Platea de conducto</t>
  </si>
  <si>
    <t>Losa de conducto</t>
  </si>
  <si>
    <t>Muros laterales de conducto</t>
  </si>
  <si>
    <t>Diente de losa de conducto</t>
  </si>
  <si>
    <t>Alas</t>
  </si>
  <si>
    <t>Disipadores de energía</t>
  </si>
  <si>
    <t>Descargas en banquina-losa de vertedero</t>
  </si>
  <si>
    <t xml:space="preserve">Muro  de contención de talud: </t>
  </si>
  <si>
    <t>Terraplén con compactación especial</t>
  </si>
  <si>
    <t xml:space="preserve">Para cuña de relleno </t>
  </si>
  <si>
    <t>Reconstrucción de banquinas</t>
  </si>
  <si>
    <t>Cordón protector detrás de defensa metálica</t>
  </si>
  <si>
    <t>Limpieza cauce y de conducto existente</t>
  </si>
  <si>
    <t xml:space="preserve">a) Para alcantarilla Nº 1: lado Oro Verde - Este </t>
  </si>
  <si>
    <t>Gl.</t>
  </si>
  <si>
    <t xml:space="preserve">b) Para alcantarilla Nº 2: lado INTA - Oeste </t>
  </si>
  <si>
    <t>Limpieza cauce y demolición de estruct.existente</t>
  </si>
  <si>
    <t>Cuantía prom.: 0,08Tn/m3 de Hº</t>
  </si>
  <si>
    <t>Retiro y recolocación de barandas metálicas de defensa</t>
  </si>
  <si>
    <t>Alc. 1</t>
  </si>
  <si>
    <t>Alc. 2</t>
  </si>
  <si>
    <t>Apertura de cauce</t>
  </si>
  <si>
    <t>Hormigón tipo H 4</t>
  </si>
  <si>
    <t>En apoyo de zapatas</t>
  </si>
  <si>
    <t>Para apoyo de dado</t>
  </si>
  <si>
    <t>Para apoyo de platea conducto</t>
  </si>
  <si>
    <t xml:space="preserve">Para apoyo de prolongación de  platea </t>
  </si>
  <si>
    <t>Movilización de obra</t>
  </si>
  <si>
    <t>Para ambas alcatarillas</t>
  </si>
  <si>
    <t>Cantidades</t>
  </si>
  <si>
    <t>Importes</t>
  </si>
  <si>
    <t>Nº de Item</t>
  </si>
  <si>
    <t>Designación</t>
  </si>
  <si>
    <t>Precios unitarios</t>
  </si>
  <si>
    <t>TOTAL:    $</t>
  </si>
  <si>
    <t xml:space="preserve">a) A ejecutar </t>
  </si>
  <si>
    <t xml:space="preserve">b) A ejecutar </t>
  </si>
  <si>
    <t>m3 x item 6</t>
  </si>
  <si>
    <t>m3 x item 2</t>
  </si>
  <si>
    <t>es el 20%</t>
  </si>
  <si>
    <t xml:space="preserve">Sr. Director Administrador de la </t>
  </si>
  <si>
    <r>
      <t>PRESUPUESTO OFICIAL :</t>
    </r>
    <r>
      <rPr>
        <b/>
        <sz val="11"/>
        <rFont val="Arial"/>
        <family val="2"/>
      </rPr>
      <t xml:space="preserve">  </t>
    </r>
  </si>
  <si>
    <t>Dirección Provincial de Vialidad</t>
  </si>
  <si>
    <t xml:space="preserve">Su Despacho.- </t>
  </si>
  <si>
    <t xml:space="preserve">El que subscribe declara que ha examinado el terreno, los planos y cómputos métricos, Pliegos de Condiciones grales. Y particulares y Especificaciones relativos a las obras </t>
  </si>
  <si>
    <t xml:space="preserve">indicadas en el título y se compromete  a  realizarlas en un todo  de acuerdo  con los  mencionados documentos que declara conocer en todas sus partes ofreciendo ejecutar  </t>
  </si>
  <si>
    <t>las obras correspondientes a los precios unitarios que se consignan a continuación:</t>
  </si>
  <si>
    <t xml:space="preserve"> Item Nro.</t>
  </si>
  <si>
    <t>Descripción</t>
  </si>
  <si>
    <t>Cantidad</t>
  </si>
  <si>
    <t>Precios Unitarios Cotizados</t>
  </si>
  <si>
    <t xml:space="preserve">IMPORTE PARCIAL  </t>
  </si>
  <si>
    <t>En Números</t>
  </si>
  <si>
    <t>En Letras</t>
  </si>
  <si>
    <t>Importa la presente propuesta la suma de Pesos: (En letras): . . . . . . . . . . . . . . . . . . . . . . . . . . . . . . . . . . . . . . . . . .   . . . . . . . . . . . . . . . . . . . . . . . . . . . . . . . . . . . .  .</t>
  </si>
  <si>
    <t>REFERENCIAS:</t>
  </si>
  <si>
    <t>1.- Todos los precios unitarios se consignarán con letras y números</t>
  </si>
  <si>
    <t>2.- Todas las fojas deberán firmarse al pie.-</t>
  </si>
  <si>
    <t>3.- La oferta debe ser formulada por duplicado.-</t>
  </si>
  <si>
    <r>
      <t xml:space="preserve">Plazo de ejecución:  </t>
    </r>
    <r>
      <rPr>
        <b/>
        <sz val="10"/>
        <rFont val="Arial"/>
        <family val="2"/>
      </rPr>
      <t>3 (tres) meses</t>
    </r>
    <r>
      <rPr>
        <sz val="10"/>
        <rFont val="Arial"/>
        <family val="2"/>
      </rPr>
      <t>.-</t>
    </r>
  </si>
  <si>
    <t>valor sin 20%</t>
  </si>
  <si>
    <t>Reconstrucción de talud</t>
  </si>
  <si>
    <t>se adopta 270m3</t>
  </si>
  <si>
    <t>270+485 (real)</t>
  </si>
  <si>
    <t>Limpieza  de conducto existente</t>
  </si>
  <si>
    <t>Demolición de estruct.existente</t>
  </si>
  <si>
    <t xml:space="preserve">Limpieza  de conductos exist., demoliciones y desvíos </t>
  </si>
  <si>
    <t>Provis movilidad</t>
  </si>
  <si>
    <t>Km recorrido</t>
  </si>
  <si>
    <t>km</t>
  </si>
  <si>
    <t>Sin movilidad</t>
  </si>
  <si>
    <t>Con Movilidad</t>
  </si>
  <si>
    <t>Presup. Oficial</t>
  </si>
  <si>
    <t>Dif.</t>
  </si>
  <si>
    <t>SE AGREGA:</t>
  </si>
</sst>
</file>

<file path=xl/styles.xml><?xml version="1.0" encoding="utf-8"?>
<styleSheet xmlns="http://schemas.openxmlformats.org/spreadsheetml/2006/main">
  <numFmts count="20">
    <numFmt numFmtId="43" formatCode="_-* #,##0.00\ _€_-;\-* #,##0.00\ _€_-;_-* &quot;-&quot;??\ _€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-&quot;$&quot;* #,##0.00_-;\-&quot;$&quot;* #,##0.00_-;_-&quot;$&quot;* &quot;-&quot;??_-;_-@_-"/>
    <numFmt numFmtId="167" formatCode="0.00_)"/>
    <numFmt numFmtId="168" formatCode="#,"/>
    <numFmt numFmtId="169" formatCode="0.000%"/>
    <numFmt numFmtId="170" formatCode="0.000"/>
    <numFmt numFmtId="171" formatCode="_ &quot;$&quot;\ * #,##0.000_ ;_ &quot;$&quot;\ * \-#,##0.000_ ;_ &quot;$&quot;\ * &quot;-&quot;??_ ;_ @_ "/>
    <numFmt numFmtId="172" formatCode="[$$-2C0A]\ #,##0.00"/>
    <numFmt numFmtId="173" formatCode="&quot;$&quot;\ #,##0.00"/>
    <numFmt numFmtId="174" formatCode="_ * #,##0.000_ ;_ * \-#,##0.000_ ;_ * &quot;-&quot;???_ ;_ @_ "/>
    <numFmt numFmtId="175" formatCode="0\ &quot;meses&quot;"/>
    <numFmt numFmtId="176" formatCode="[$$-2C0A]\ #,##0.00;[$$-2C0A]\ \-#,##0.00"/>
    <numFmt numFmtId="177" formatCode="dd/mm/yyyy;@"/>
    <numFmt numFmtId="178" formatCode="_(* #,##0.000_);_(* \(#,##0.000\);_(* &quot;-&quot;??_);_(@_)"/>
    <numFmt numFmtId="179" formatCode="_ * #,##0_ ;_ * \-#,##0_ ;_ * &quot;-&quot;??_ ;_ @_ "/>
    <numFmt numFmtId="180" formatCode="General_)"/>
    <numFmt numFmtId="181" formatCode="_(* #,##0_);_(* \(#,##0\);_(* &quot;-&quot;_);_(@_)"/>
    <numFmt numFmtId="182" formatCode="#,##0.000"/>
  </numFmts>
  <fonts count="66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sz val="12"/>
      <name val="Arial"/>
      <family val="2"/>
    </font>
    <font>
      <b/>
      <i/>
      <sz val="14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15"/>
      <name val="Arial"/>
      <family val="2"/>
    </font>
    <font>
      <sz val="11"/>
      <color indexed="8"/>
      <name val="Calibri"/>
      <family val="2"/>
    </font>
    <font>
      <b/>
      <sz val="19"/>
      <name val="Arial"/>
      <family val="2"/>
    </font>
    <font>
      <b/>
      <sz val="15"/>
      <name val="Arial"/>
      <family val="2"/>
    </font>
    <font>
      <sz val="10"/>
      <name val="Courier"/>
      <family val="3"/>
    </font>
    <font>
      <sz val="10"/>
      <name val="Courier New"/>
      <family val="3"/>
    </font>
    <font>
      <b/>
      <sz val="22"/>
      <name val="Arial"/>
      <family val="2"/>
    </font>
    <font>
      <sz val="19"/>
      <name val="Arial"/>
      <family val="2"/>
    </font>
    <font>
      <b/>
      <sz val="36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16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26"/>
      <name val="Arial"/>
      <family val="2"/>
    </font>
    <font>
      <sz val="10"/>
      <name val="Arial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2"/>
      <name val="Courier"/>
    </font>
    <font>
      <b/>
      <sz val="12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i/>
      <sz val="12"/>
      <name val="Times New Roman"/>
      <family val="1"/>
    </font>
    <font>
      <sz val="11"/>
      <name val="Arial"/>
      <family val="2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i/>
      <sz val="11"/>
      <name val="Times New Roman"/>
      <family val="1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8">
    <xf numFmtId="167" fontId="0" fillId="0" borderId="0"/>
    <xf numFmtId="168" fontId="3" fillId="0" borderId="0">
      <protection locked="0"/>
    </xf>
    <xf numFmtId="168" fontId="3" fillId="0" borderId="0">
      <protection locked="0"/>
    </xf>
    <xf numFmtId="168" fontId="4" fillId="0" borderId="0">
      <protection locked="0"/>
    </xf>
    <xf numFmtId="168" fontId="3" fillId="0" borderId="0">
      <protection locked="0"/>
    </xf>
    <xf numFmtId="168" fontId="3" fillId="0" borderId="0">
      <protection locked="0"/>
    </xf>
    <xf numFmtId="168" fontId="3" fillId="0" borderId="0">
      <protection locked="0"/>
    </xf>
    <xf numFmtId="168" fontId="4" fillId="0" borderId="0">
      <protection locked="0"/>
    </xf>
    <xf numFmtId="167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9" fillId="0" borderId="0"/>
    <xf numFmtId="0" fontId="29" fillId="0" borderId="0"/>
    <xf numFmtId="179" fontId="19" fillId="0" borderId="0"/>
    <xf numFmtId="0" fontId="26" fillId="0" borderId="0"/>
    <xf numFmtId="0" fontId="2" fillId="0" borderId="0"/>
    <xf numFmtId="180" fontId="20" fillId="0" borderId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" fillId="0" borderId="0"/>
    <xf numFmtId="0" fontId="31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3" fillId="6" borderId="0" applyNumberFormat="0" applyBorder="0" applyAlignment="0" applyProtection="0"/>
    <xf numFmtId="0" fontId="34" fillId="18" borderId="39" applyNumberFormat="0" applyAlignment="0" applyProtection="0"/>
    <xf numFmtId="0" fontId="35" fillId="19" borderId="40" applyNumberFormat="0" applyAlignment="0" applyProtection="0"/>
    <xf numFmtId="0" fontId="36" fillId="0" borderId="41" applyNumberFormat="0" applyFill="0" applyAlignment="0" applyProtection="0"/>
    <xf numFmtId="0" fontId="37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23" borderId="0" applyNumberFormat="0" applyBorder="0" applyAlignment="0" applyProtection="0"/>
    <xf numFmtId="0" fontId="38" fillId="9" borderId="39" applyNumberFormat="0" applyAlignment="0" applyProtection="0"/>
    <xf numFmtId="0" fontId="39" fillId="5" borderId="0" applyNumberFormat="0" applyBorder="0" applyAlignment="0" applyProtection="0"/>
    <xf numFmtId="181" fontId="2" fillId="0" borderId="0" applyFont="0" applyFill="0" applyBorder="0" applyAlignment="0" applyProtection="0"/>
    <xf numFmtId="0" fontId="40" fillId="24" borderId="0" applyNumberFormat="0" applyBorder="0" applyAlignment="0" applyProtection="0"/>
    <xf numFmtId="0" fontId="2" fillId="25" borderId="42" applyNumberFormat="0" applyFont="0" applyAlignment="0" applyProtection="0"/>
    <xf numFmtId="0" fontId="41" fillId="18" borderId="43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44" applyNumberFormat="0" applyFill="0" applyAlignment="0" applyProtection="0"/>
    <xf numFmtId="0" fontId="45" fillId="0" borderId="45" applyNumberFormat="0" applyFill="0" applyAlignment="0" applyProtection="0"/>
    <xf numFmtId="0" fontId="37" fillId="0" borderId="46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47" applyNumberFormat="0" applyFill="0" applyAlignment="0" applyProtection="0"/>
    <xf numFmtId="43" fontId="48" fillId="0" borderId="0" applyFont="0" applyFill="0" applyBorder="0" applyAlignment="0" applyProtection="0"/>
    <xf numFmtId="165" fontId="9" fillId="0" borderId="0"/>
    <xf numFmtId="0" fontId="2" fillId="0" borderId="0"/>
  </cellStyleXfs>
  <cellXfs count="372">
    <xf numFmtId="167" fontId="0" fillId="0" borderId="0" xfId="0"/>
    <xf numFmtId="0" fontId="2" fillId="0" borderId="0" xfId="23"/>
    <xf numFmtId="0" fontId="2" fillId="0" borderId="0" xfId="23" applyBorder="1"/>
    <xf numFmtId="0" fontId="2" fillId="0" borderId="0" xfId="23" applyFill="1" applyBorder="1"/>
    <xf numFmtId="0" fontId="5" fillId="0" borderId="0" xfId="23" applyFont="1"/>
    <xf numFmtId="0" fontId="11" fillId="0" borderId="0" xfId="23" applyFont="1"/>
    <xf numFmtId="2" fontId="8" fillId="0" borderId="0" xfId="23" applyNumberFormat="1" applyFont="1" applyFill="1" applyBorder="1"/>
    <xf numFmtId="2" fontId="5" fillId="0" borderId="0" xfId="23" applyNumberFormat="1" applyFont="1" applyFill="1" applyBorder="1"/>
    <xf numFmtId="0" fontId="5" fillId="0" borderId="0" xfId="23" applyFont="1" applyFill="1" applyBorder="1"/>
    <xf numFmtId="0" fontId="11" fillId="0" borderId="0" xfId="23" applyFont="1" applyAlignment="1">
      <alignment vertical="center" wrapText="1" shrinkToFit="1"/>
    </xf>
    <xf numFmtId="0" fontId="2" fillId="0" borderId="0" xfId="23" applyAlignment="1">
      <alignment vertical="center" wrapText="1" shrinkToFit="1"/>
    </xf>
    <xf numFmtId="166" fontId="2" fillId="0" borderId="0" xfId="14" applyAlignment="1">
      <alignment vertical="center" wrapText="1" shrinkToFit="1"/>
    </xf>
    <xf numFmtId="0" fontId="5" fillId="0" borderId="0" xfId="23" applyFont="1" applyAlignment="1">
      <alignment vertical="center" wrapText="1" shrinkToFit="1"/>
    </xf>
    <xf numFmtId="166" fontId="5" fillId="0" borderId="0" xfId="14" applyFont="1" applyAlignment="1">
      <alignment vertical="center" wrapText="1" shrinkToFit="1"/>
    </xf>
    <xf numFmtId="167" fontId="0" fillId="0" borderId="0" xfId="0" applyFill="1"/>
    <xf numFmtId="0" fontId="8" fillId="0" borderId="0" xfId="23" applyFont="1" applyFill="1" applyBorder="1" applyAlignment="1">
      <alignment vertical="center"/>
    </xf>
    <xf numFmtId="0" fontId="5" fillId="0" borderId="0" xfId="23" applyFont="1" applyFill="1" applyBorder="1" applyAlignment="1">
      <alignment vertical="center"/>
    </xf>
    <xf numFmtId="0" fontId="5" fillId="0" borderId="0" xfId="23" applyFont="1" applyFill="1" applyBorder="1" applyAlignment="1">
      <alignment vertical="center" wrapText="1"/>
    </xf>
    <xf numFmtId="0" fontId="5" fillId="0" borderId="0" xfId="23" applyNumberFormat="1" applyFont="1" applyFill="1" applyBorder="1" applyAlignment="1">
      <alignment vertical="center"/>
    </xf>
    <xf numFmtId="0" fontId="5" fillId="0" borderId="0" xfId="23" applyFont="1" applyAlignment="1">
      <alignment horizontal="center" vertical="center"/>
    </xf>
    <xf numFmtId="0" fontId="5" fillId="0" borderId="0" xfId="23" applyFont="1" applyBorder="1" applyAlignment="1">
      <alignment horizontal="center" vertical="center"/>
    </xf>
    <xf numFmtId="0" fontId="2" fillId="0" borderId="0" xfId="23" applyFill="1"/>
    <xf numFmtId="0" fontId="5" fillId="0" borderId="0" xfId="23" applyFont="1" applyFill="1"/>
    <xf numFmtId="0" fontId="2" fillId="0" borderId="0" xfId="23" applyFont="1" applyFill="1"/>
    <xf numFmtId="0" fontId="11" fillId="0" borderId="0" xfId="23" applyFont="1" applyBorder="1"/>
    <xf numFmtId="0" fontId="2" fillId="0" borderId="0" xfId="23" applyFont="1" applyFill="1" applyBorder="1" applyAlignment="1">
      <alignment vertical="center" wrapText="1"/>
    </xf>
    <xf numFmtId="0" fontId="2" fillId="0" borderId="0" xfId="23" applyFont="1" applyFill="1" applyBorder="1"/>
    <xf numFmtId="0" fontId="5" fillId="0" borderId="0" xfId="23" applyFont="1" applyFill="1" applyAlignment="1">
      <alignment vertical="center"/>
    </xf>
    <xf numFmtId="0" fontId="10" fillId="0" borderId="4" xfId="23" applyFont="1" applyFill="1" applyBorder="1" applyAlignment="1">
      <alignment horizontal="right" vertical="center"/>
    </xf>
    <xf numFmtId="0" fontId="10" fillId="0" borderId="5" xfId="23" applyFont="1" applyFill="1" applyBorder="1" applyAlignment="1">
      <alignment horizontal="right" vertical="center"/>
    </xf>
    <xf numFmtId="0" fontId="10" fillId="0" borderId="6" xfId="23" applyFont="1" applyFill="1" applyBorder="1" applyAlignment="1">
      <alignment horizontal="right" vertical="center"/>
    </xf>
    <xf numFmtId="176" fontId="10" fillId="0" borderId="3" xfId="27" applyNumberFormat="1" applyFont="1" applyFill="1" applyBorder="1" applyAlignment="1">
      <alignment horizontal="right"/>
    </xf>
    <xf numFmtId="176" fontId="10" fillId="0" borderId="7" xfId="27" applyNumberFormat="1" applyFont="1" applyFill="1" applyBorder="1" applyAlignment="1">
      <alignment horizontal="right"/>
    </xf>
    <xf numFmtId="0" fontId="10" fillId="0" borderId="8" xfId="23" applyFont="1" applyFill="1" applyBorder="1" applyAlignment="1">
      <alignment horizontal="right" vertical="center"/>
    </xf>
    <xf numFmtId="176" fontId="10" fillId="0" borderId="9" xfId="27" applyNumberFormat="1" applyFont="1" applyFill="1" applyBorder="1" applyAlignment="1">
      <alignment horizontal="right"/>
    </xf>
    <xf numFmtId="10" fontId="10" fillId="0" borderId="10" xfId="27" applyNumberFormat="1" applyFont="1" applyFill="1" applyBorder="1" applyAlignment="1">
      <alignment vertical="center" wrapText="1" shrinkToFit="1"/>
    </xf>
    <xf numFmtId="169" fontId="11" fillId="0" borderId="12" xfId="23" applyNumberFormat="1" applyFont="1" applyFill="1" applyBorder="1" applyAlignment="1">
      <alignment horizontal="center" vertical="center"/>
    </xf>
    <xf numFmtId="0" fontId="11" fillId="0" borderId="0" xfId="23" applyFont="1" applyAlignment="1">
      <alignment horizontal="center" vertical="center"/>
    </xf>
    <xf numFmtId="172" fontId="11" fillId="0" borderId="13" xfId="18" applyNumberFormat="1" applyFont="1" applyFill="1" applyBorder="1" applyAlignment="1">
      <alignment horizontal="center" vertical="center"/>
    </xf>
    <xf numFmtId="166" fontId="11" fillId="0" borderId="0" xfId="14" applyFont="1" applyAlignment="1">
      <alignment vertical="center" wrapText="1" shrinkToFit="1"/>
    </xf>
    <xf numFmtId="171" fontId="11" fillId="0" borderId="0" xfId="23" applyNumberFormat="1" applyFont="1" applyAlignment="1">
      <alignment horizontal="center" vertical="center" wrapText="1" shrinkToFit="1"/>
    </xf>
    <xf numFmtId="0" fontId="11" fillId="0" borderId="0" xfId="23" applyFont="1" applyFill="1" applyAlignment="1">
      <alignment horizontal="center"/>
    </xf>
    <xf numFmtId="4" fontId="2" fillId="0" borderId="0" xfId="23" applyNumberFormat="1" applyFill="1"/>
    <xf numFmtId="0" fontId="2" fillId="0" borderId="0" xfId="23" applyFill="1" applyAlignment="1">
      <alignment wrapText="1"/>
    </xf>
    <xf numFmtId="0" fontId="8" fillId="0" borderId="0" xfId="23" applyFont="1" applyFill="1" applyBorder="1" applyAlignment="1">
      <alignment horizontal="justify" vertical="center"/>
    </xf>
    <xf numFmtId="0" fontId="11" fillId="0" borderId="0" xfId="23" applyFont="1" applyFill="1" applyBorder="1" applyAlignment="1">
      <alignment horizontal="center" vertical="center"/>
    </xf>
    <xf numFmtId="4" fontId="8" fillId="0" borderId="0" xfId="23" applyNumberFormat="1" applyFont="1" applyFill="1" applyBorder="1" applyAlignment="1">
      <alignment horizontal="center" vertical="center"/>
    </xf>
    <xf numFmtId="2" fontId="8" fillId="0" borderId="0" xfId="23" applyNumberFormat="1" applyFont="1" applyFill="1" applyBorder="1" applyAlignment="1">
      <alignment vertical="center"/>
    </xf>
    <xf numFmtId="0" fontId="2" fillId="0" borderId="0" xfId="23" applyFont="1" applyFill="1" applyBorder="1" applyAlignment="1">
      <alignment vertical="center"/>
    </xf>
    <xf numFmtId="4" fontId="11" fillId="0" borderId="0" xfId="23" applyNumberFormat="1" applyFont="1" applyFill="1" applyBorder="1" applyAlignment="1">
      <alignment horizontal="center" vertical="center"/>
    </xf>
    <xf numFmtId="0" fontId="5" fillId="0" borderId="0" xfId="23" applyFont="1" applyFill="1" applyBorder="1" applyAlignment="1">
      <alignment horizontal="center" vertical="center"/>
    </xf>
    <xf numFmtId="0" fontId="5" fillId="0" borderId="0" xfId="23" applyFont="1" applyFill="1" applyBorder="1" applyAlignment="1">
      <alignment horizontal="justify" vertical="center"/>
    </xf>
    <xf numFmtId="4" fontId="5" fillId="0" borderId="0" xfId="23" applyNumberFormat="1" applyFont="1" applyFill="1" applyBorder="1" applyAlignment="1">
      <alignment horizontal="center" vertical="center"/>
    </xf>
    <xf numFmtId="0" fontId="11" fillId="0" borderId="0" xfId="23" applyFont="1" applyFill="1" applyBorder="1"/>
    <xf numFmtId="0" fontId="11" fillId="0" borderId="0" xfId="23" applyFont="1" applyFill="1" applyAlignment="1">
      <alignment horizontal="center" vertical="center"/>
    </xf>
    <xf numFmtId="4" fontId="5" fillId="0" borderId="0" xfId="23" applyNumberFormat="1" applyFont="1" applyFill="1" applyAlignment="1">
      <alignment vertical="center"/>
    </xf>
    <xf numFmtId="0" fontId="5" fillId="0" borderId="0" xfId="23" applyFont="1" applyFill="1" applyAlignment="1">
      <alignment vertical="center" wrapText="1"/>
    </xf>
    <xf numFmtId="4" fontId="5" fillId="0" borderId="0" xfId="23" applyNumberFormat="1" applyFont="1" applyFill="1"/>
    <xf numFmtId="0" fontId="5" fillId="0" borderId="0" xfId="23" applyFont="1" applyFill="1" applyAlignment="1">
      <alignment wrapText="1"/>
    </xf>
    <xf numFmtId="4" fontId="2" fillId="0" borderId="0" xfId="23" applyNumberFormat="1" applyFont="1" applyFill="1"/>
    <xf numFmtId="0" fontId="2" fillId="0" borderId="0" xfId="23" applyFont="1" applyFill="1" applyAlignment="1">
      <alignment wrapText="1"/>
    </xf>
    <xf numFmtId="10" fontId="7" fillId="0" borderId="23" xfId="23" applyNumberFormat="1" applyFont="1" applyFill="1" applyBorder="1" applyAlignment="1">
      <alignment horizontal="center" vertical="center"/>
    </xf>
    <xf numFmtId="0" fontId="17" fillId="0" borderId="0" xfId="23" applyFont="1" applyFill="1" applyBorder="1" applyAlignment="1">
      <alignment horizontal="left" vertical="center" wrapText="1"/>
    </xf>
    <xf numFmtId="0" fontId="6" fillId="0" borderId="0" xfId="23" applyFont="1" applyBorder="1" applyAlignment="1">
      <alignment vertical="center" wrapText="1"/>
    </xf>
    <xf numFmtId="0" fontId="7" fillId="0" borderId="20" xfId="23" applyFont="1" applyFill="1" applyBorder="1" applyAlignment="1" applyProtection="1">
      <alignment horizontal="right" vertical="center"/>
    </xf>
    <xf numFmtId="172" fontId="7" fillId="0" borderId="20" xfId="18" applyNumberFormat="1" applyFont="1" applyFill="1" applyBorder="1" applyAlignment="1">
      <alignment horizontal="center" vertical="center"/>
    </xf>
    <xf numFmtId="10" fontId="7" fillId="0" borderId="20" xfId="23" applyNumberFormat="1" applyFont="1" applyFill="1" applyBorder="1" applyAlignment="1">
      <alignment horizontal="center" vertical="center"/>
    </xf>
    <xf numFmtId="0" fontId="12" fillId="0" borderId="20" xfId="23" applyFont="1" applyFill="1" applyBorder="1" applyAlignment="1" applyProtection="1">
      <alignment horizontal="right" vertical="center"/>
    </xf>
    <xf numFmtId="0" fontId="22" fillId="0" borderId="0" xfId="23" applyFont="1" applyFill="1" applyBorder="1" applyAlignment="1">
      <alignment horizontal="left" vertical="center" wrapText="1"/>
    </xf>
    <xf numFmtId="0" fontId="10" fillId="0" borderId="21" xfId="23" applyFont="1" applyFill="1" applyBorder="1" applyAlignment="1">
      <alignment horizontal="center" vertical="center" wrapText="1"/>
    </xf>
    <xf numFmtId="0" fontId="10" fillId="0" borderId="21" xfId="23" applyFont="1" applyFill="1" applyBorder="1" applyAlignment="1">
      <alignment horizontal="center" vertical="center" wrapText="1" shrinkToFit="1"/>
    </xf>
    <xf numFmtId="0" fontId="10" fillId="0" borderId="24" xfId="23" applyFont="1" applyFill="1" applyBorder="1" applyAlignment="1">
      <alignment horizontal="center" vertical="center" wrapText="1"/>
    </xf>
    <xf numFmtId="0" fontId="10" fillId="0" borderId="18" xfId="23" applyFont="1" applyFill="1" applyBorder="1" applyAlignment="1">
      <alignment horizontal="center" vertical="center" wrapText="1"/>
    </xf>
    <xf numFmtId="0" fontId="10" fillId="0" borderId="24" xfId="23" applyFont="1" applyFill="1" applyBorder="1" applyAlignment="1">
      <alignment horizontal="center" vertical="center" wrapText="1" shrinkToFit="1"/>
    </xf>
    <xf numFmtId="0" fontId="7" fillId="0" borderId="0" xfId="23" applyFont="1" applyBorder="1" applyAlignment="1">
      <alignment vertical="center"/>
    </xf>
    <xf numFmtId="0" fontId="10" fillId="0" borderId="0" xfId="23" applyFont="1" applyFill="1" applyBorder="1" applyAlignment="1">
      <alignment vertical="center"/>
    </xf>
    <xf numFmtId="174" fontId="11" fillId="0" borderId="0" xfId="23" applyNumberFormat="1" applyFont="1" applyBorder="1"/>
    <xf numFmtId="0" fontId="23" fillId="0" borderId="0" xfId="23" applyFont="1" applyFill="1" applyBorder="1" applyAlignment="1">
      <alignment horizontal="center" wrapText="1" shrinkToFit="1"/>
    </xf>
    <xf numFmtId="0" fontId="10" fillId="0" borderId="25" xfId="23" applyFont="1" applyFill="1" applyBorder="1" applyAlignment="1">
      <alignment horizontal="center" vertical="center" wrapText="1"/>
    </xf>
    <xf numFmtId="0" fontId="12" fillId="0" borderId="0" xfId="23" applyFont="1" applyBorder="1" applyAlignment="1">
      <alignment horizontal="right" vertical="center"/>
    </xf>
    <xf numFmtId="0" fontId="12" fillId="0" borderId="0" xfId="23" applyFont="1" applyAlignment="1">
      <alignment horizontal="right" vertical="center"/>
    </xf>
    <xf numFmtId="0" fontId="10" fillId="0" borderId="13" xfId="23" applyFont="1" applyFill="1" applyBorder="1" applyAlignment="1">
      <alignment horizontal="center" vertical="center"/>
    </xf>
    <xf numFmtId="0" fontId="11" fillId="0" borderId="13" xfId="23" applyFont="1" applyFill="1" applyBorder="1" applyAlignment="1">
      <alignment horizontal="center" vertical="center" wrapText="1"/>
    </xf>
    <xf numFmtId="0" fontId="2" fillId="0" borderId="0" xfId="23" applyAlignment="1"/>
    <xf numFmtId="0" fontId="10" fillId="0" borderId="0" xfId="23" applyFont="1" applyAlignment="1">
      <alignment vertical="center"/>
    </xf>
    <xf numFmtId="0" fontId="12" fillId="0" borderId="0" xfId="23" applyFont="1" applyBorder="1" applyAlignment="1">
      <alignment vertical="center"/>
    </xf>
    <xf numFmtId="0" fontId="13" fillId="0" borderId="21" xfId="23" applyFont="1" applyBorder="1" applyAlignment="1">
      <alignment horizontal="center" vertical="center"/>
    </xf>
    <xf numFmtId="0" fontId="18" fillId="0" borderId="22" xfId="23" applyFont="1" applyBorder="1" applyAlignment="1">
      <alignment horizontal="center" vertical="center" wrapText="1"/>
    </xf>
    <xf numFmtId="172" fontId="7" fillId="0" borderId="24" xfId="23" applyNumberFormat="1" applyFont="1" applyBorder="1" applyAlignment="1">
      <alignment horizontal="center" vertical="center"/>
    </xf>
    <xf numFmtId="0" fontId="13" fillId="0" borderId="21" xfId="23" applyFont="1" applyBorder="1" applyAlignment="1">
      <alignment horizontal="center"/>
    </xf>
    <xf numFmtId="0" fontId="7" fillId="0" borderId="0" xfId="23" applyFont="1" applyAlignment="1">
      <alignment horizontal="right" vertical="center"/>
    </xf>
    <xf numFmtId="169" fontId="7" fillId="0" borderId="0" xfId="27" applyNumberFormat="1" applyFont="1" applyAlignment="1">
      <alignment horizontal="center" vertical="center"/>
    </xf>
    <xf numFmtId="0" fontId="18" fillId="0" borderId="22" xfId="23" applyFont="1" applyBorder="1" applyAlignment="1">
      <alignment horizontal="center" wrapText="1"/>
    </xf>
    <xf numFmtId="0" fontId="11" fillId="0" borderId="28" xfId="18" applyNumberFormat="1" applyFont="1" applyFill="1" applyBorder="1" applyAlignment="1">
      <alignment horizontal="left" vertical="center" wrapText="1"/>
    </xf>
    <xf numFmtId="0" fontId="2" fillId="0" borderId="0" xfId="23" applyFill="1" applyAlignment="1"/>
    <xf numFmtId="0" fontId="10" fillId="0" borderId="13" xfId="23" applyFont="1" applyFill="1" applyBorder="1" applyAlignment="1">
      <alignment horizontal="left" vertical="center" wrapText="1"/>
    </xf>
    <xf numFmtId="0" fontId="2" fillId="0" borderId="3" xfId="23" applyFill="1" applyBorder="1" applyAlignment="1"/>
    <xf numFmtId="0" fontId="7" fillId="0" borderId="20" xfId="23" applyFont="1" applyFill="1" applyBorder="1" applyAlignment="1" applyProtection="1">
      <alignment horizontal="center" vertical="center"/>
    </xf>
    <xf numFmtId="0" fontId="17" fillId="0" borderId="0" xfId="23" applyFont="1" applyFill="1" applyBorder="1" applyAlignment="1">
      <alignment horizontal="center" vertical="center" wrapText="1"/>
    </xf>
    <xf numFmtId="0" fontId="2" fillId="0" borderId="0" xfId="23" applyFill="1" applyAlignment="1">
      <alignment horizontal="center" vertical="center"/>
    </xf>
    <xf numFmtId="0" fontId="5" fillId="0" borderId="0" xfId="23" applyFont="1" applyFill="1" applyAlignment="1">
      <alignment horizontal="center" vertical="center"/>
    </xf>
    <xf numFmtId="0" fontId="2" fillId="0" borderId="0" xfId="23" applyFont="1" applyFill="1" applyAlignment="1">
      <alignment horizontal="center" vertical="center"/>
    </xf>
    <xf numFmtId="0" fontId="11" fillId="0" borderId="0" xfId="23" applyFont="1" applyFill="1" applyBorder="1" applyAlignment="1">
      <alignment vertical="center"/>
    </xf>
    <xf numFmtId="0" fontId="14" fillId="0" borderId="0" xfId="23" applyFont="1" applyFill="1" applyBorder="1" applyAlignment="1">
      <alignment vertical="center" wrapText="1" shrinkToFit="1"/>
    </xf>
    <xf numFmtId="0" fontId="2" fillId="0" borderId="0" xfId="23" applyFill="1" applyAlignment="1">
      <alignment horizontal="left" vertical="center"/>
    </xf>
    <xf numFmtId="0" fontId="2" fillId="0" borderId="0" xfId="23" applyFont="1" applyFill="1" applyAlignment="1">
      <alignment horizontal="left"/>
    </xf>
    <xf numFmtId="0" fontId="11" fillId="0" borderId="0" xfId="23" applyFont="1" applyFill="1" applyAlignment="1">
      <alignment horizontal="left"/>
    </xf>
    <xf numFmtId="10" fontId="10" fillId="0" borderId="3" xfId="27" applyNumberFormat="1" applyFont="1" applyFill="1" applyBorder="1" applyAlignment="1">
      <alignment vertical="center" wrapText="1" shrinkToFit="1"/>
    </xf>
    <xf numFmtId="172" fontId="11" fillId="0" borderId="0" xfId="23" applyNumberFormat="1" applyFont="1" applyAlignment="1">
      <alignment horizontal="center" vertical="center"/>
    </xf>
    <xf numFmtId="173" fontId="10" fillId="0" borderId="15" xfId="14" applyNumberFormat="1" applyFont="1" applyFill="1" applyBorder="1" applyAlignment="1">
      <alignment horizontal="right"/>
    </xf>
    <xf numFmtId="172" fontId="11" fillId="0" borderId="0" xfId="23" applyNumberFormat="1" applyFont="1"/>
    <xf numFmtId="173" fontId="11" fillId="0" borderId="0" xfId="23" applyNumberFormat="1" applyFont="1"/>
    <xf numFmtId="170" fontId="11" fillId="0" borderId="13" xfId="0" applyNumberFormat="1" applyFont="1" applyBorder="1" applyAlignment="1">
      <alignment horizontal="center" vertical="center"/>
    </xf>
    <xf numFmtId="173" fontId="5" fillId="0" borderId="0" xfId="23" applyNumberFormat="1" applyFont="1" applyAlignment="1">
      <alignment horizontal="center" vertical="center"/>
    </xf>
    <xf numFmtId="0" fontId="2" fillId="2" borderId="0" xfId="23" applyFill="1"/>
    <xf numFmtId="0" fontId="2" fillId="2" borderId="0" xfId="23" applyFill="1" applyBorder="1"/>
    <xf numFmtId="0" fontId="11" fillId="2" borderId="0" xfId="23" applyFont="1" applyFill="1"/>
    <xf numFmtId="0" fontId="11" fillId="2" borderId="0" xfId="23" applyFont="1" applyFill="1" applyBorder="1"/>
    <xf numFmtId="10" fontId="11" fillId="0" borderId="0" xfId="23" applyNumberFormat="1" applyFont="1" applyAlignment="1">
      <alignment horizontal="left" vertical="center" wrapText="1" shrinkToFit="1"/>
    </xf>
    <xf numFmtId="10" fontId="11" fillId="0" borderId="0" xfId="23" applyNumberFormat="1" applyFont="1" applyAlignment="1">
      <alignment horizontal="center"/>
    </xf>
    <xf numFmtId="172" fontId="7" fillId="0" borderId="29" xfId="18" applyNumberFormat="1" applyFont="1" applyFill="1" applyBorder="1" applyAlignment="1">
      <alignment horizontal="center" vertical="center"/>
    </xf>
    <xf numFmtId="173" fontId="28" fillId="0" borderId="0" xfId="23" applyNumberFormat="1" applyFont="1" applyFill="1" applyBorder="1" applyAlignment="1">
      <alignment horizontal="left" vertical="center" wrapText="1"/>
    </xf>
    <xf numFmtId="0" fontId="27" fillId="0" borderId="0" xfId="23" applyFont="1" applyFill="1" applyBorder="1" applyAlignment="1">
      <alignment horizontal="left" vertical="center" wrapText="1"/>
    </xf>
    <xf numFmtId="173" fontId="27" fillId="0" borderId="0" xfId="23" applyNumberFormat="1" applyFont="1" applyFill="1" applyBorder="1" applyAlignment="1">
      <alignment horizontal="left" vertical="center" wrapText="1"/>
    </xf>
    <xf numFmtId="166" fontId="11" fillId="0" borderId="0" xfId="14" applyFont="1" applyFill="1"/>
    <xf numFmtId="164" fontId="17" fillId="0" borderId="0" xfId="23" applyNumberFormat="1" applyFont="1" applyFill="1" applyBorder="1" applyAlignment="1">
      <alignment horizontal="left" vertical="center" wrapText="1"/>
    </xf>
    <xf numFmtId="0" fontId="7" fillId="0" borderId="13" xfId="23" applyFont="1" applyFill="1" applyBorder="1" applyAlignment="1">
      <alignment horizontal="center" vertical="center"/>
    </xf>
    <xf numFmtId="0" fontId="7" fillId="0" borderId="13" xfId="23" applyFont="1" applyFill="1" applyBorder="1" applyAlignment="1">
      <alignment horizontal="left" vertical="center" wrapText="1"/>
    </xf>
    <xf numFmtId="174" fontId="11" fillId="0" borderId="0" xfId="23" applyNumberFormat="1" applyFont="1" applyBorder="1" applyAlignment="1">
      <alignment horizontal="center" vertical="center" wrapText="1"/>
    </xf>
    <xf numFmtId="173" fontId="11" fillId="0" borderId="0" xfId="23" applyNumberFormat="1" applyFont="1" applyBorder="1" applyAlignment="1">
      <alignment horizontal="center" vertical="center"/>
    </xf>
    <xf numFmtId="171" fontId="11" fillId="0" borderId="0" xfId="23" applyNumberFormat="1" applyFont="1" applyAlignment="1">
      <alignment horizontal="center" vertical="center"/>
    </xf>
    <xf numFmtId="0" fontId="10" fillId="0" borderId="16" xfId="23" applyFont="1" applyFill="1" applyBorder="1" applyAlignment="1">
      <alignment horizontal="center" vertical="center"/>
    </xf>
    <xf numFmtId="169" fontId="11" fillId="0" borderId="17" xfId="23" applyNumberFormat="1" applyFont="1" applyFill="1" applyBorder="1" applyAlignment="1">
      <alignment horizontal="center" vertical="center"/>
    </xf>
    <xf numFmtId="0" fontId="7" fillId="0" borderId="31" xfId="23" applyFont="1" applyFill="1" applyBorder="1" applyAlignment="1">
      <alignment horizontal="left" vertical="center" wrapText="1"/>
    </xf>
    <xf numFmtId="0" fontId="2" fillId="2" borderId="0" xfId="0" applyNumberFormat="1" applyFont="1" applyFill="1"/>
    <xf numFmtId="182" fontId="2" fillId="2" borderId="0" xfId="0" applyNumberFormat="1" applyFont="1" applyFill="1" applyAlignment="1">
      <alignment horizontal="right"/>
    </xf>
    <xf numFmtId="0" fontId="50" fillId="2" borderId="52" xfId="0" applyNumberFormat="1" applyFont="1" applyFill="1" applyBorder="1" applyAlignment="1" applyProtection="1">
      <alignment horizontal="center"/>
    </xf>
    <xf numFmtId="0" fontId="2" fillId="2" borderId="0" xfId="0" applyNumberFormat="1" applyFont="1" applyFill="1" applyAlignment="1">
      <alignment horizontal="left"/>
    </xf>
    <xf numFmtId="10" fontId="2" fillId="2" borderId="0" xfId="0" applyNumberFormat="1" applyFont="1" applyFill="1" applyAlignment="1">
      <alignment horizontal="left"/>
    </xf>
    <xf numFmtId="0" fontId="2" fillId="2" borderId="59" xfId="0" applyNumberFormat="1" applyFont="1" applyFill="1" applyBorder="1"/>
    <xf numFmtId="0" fontId="2" fillId="2" borderId="55" xfId="0" applyNumberFormat="1" applyFont="1" applyFill="1" applyBorder="1"/>
    <xf numFmtId="182" fontId="2" fillId="2" borderId="58" xfId="0" applyNumberFormat="1" applyFont="1" applyFill="1" applyBorder="1" applyAlignment="1">
      <alignment horizontal="right"/>
    </xf>
    <xf numFmtId="0" fontId="2" fillId="2" borderId="0" xfId="0" applyNumberFormat="1" applyFont="1" applyFill="1" applyAlignment="1">
      <alignment horizontal="center"/>
    </xf>
    <xf numFmtId="170" fontId="2" fillId="2" borderId="0" xfId="0" applyNumberFormat="1" applyFont="1" applyFill="1"/>
    <xf numFmtId="4" fontId="2" fillId="2" borderId="0" xfId="0" applyNumberFormat="1" applyFont="1" applyFill="1"/>
    <xf numFmtId="0" fontId="2" fillId="2" borderId="0" xfId="0" applyNumberFormat="1" applyFont="1" applyFill="1" applyAlignment="1">
      <alignment horizontal="right"/>
    </xf>
    <xf numFmtId="176" fontId="2" fillId="2" borderId="0" xfId="75" applyNumberFormat="1" applyFont="1" applyFill="1"/>
    <xf numFmtId="170" fontId="2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/>
    <xf numFmtId="0" fontId="2" fillId="2" borderId="0" xfId="0" applyNumberFormat="1" applyFont="1" applyFill="1" applyAlignment="1">
      <alignment horizontal="center" vertical="center"/>
    </xf>
    <xf numFmtId="0" fontId="52" fillId="0" borderId="0" xfId="0" applyNumberFormat="1" applyFont="1" applyBorder="1"/>
    <xf numFmtId="0" fontId="52" fillId="0" borderId="0" xfId="23" applyFont="1" applyFill="1" applyBorder="1" applyAlignment="1">
      <alignment vertical="center" shrinkToFit="1"/>
    </xf>
    <xf numFmtId="180" fontId="53" fillId="2" borderId="0" xfId="76" applyNumberFormat="1" applyFont="1" applyFill="1" applyAlignment="1" applyProtection="1">
      <alignment vertical="center"/>
    </xf>
    <xf numFmtId="0" fontId="50" fillId="2" borderId="0" xfId="0" applyNumberFormat="1" applyFont="1" applyFill="1" applyAlignment="1"/>
    <xf numFmtId="182" fontId="50" fillId="2" borderId="0" xfId="0" applyNumberFormat="1" applyFont="1" applyFill="1" applyAlignment="1" applyProtection="1">
      <alignment horizontal="right"/>
    </xf>
    <xf numFmtId="182" fontId="50" fillId="2" borderId="0" xfId="0" applyNumberFormat="1" applyFont="1" applyFill="1" applyAlignment="1">
      <alignment horizontal="right"/>
    </xf>
    <xf numFmtId="0" fontId="53" fillId="2" borderId="50" xfId="0" applyNumberFormat="1" applyFont="1" applyFill="1" applyBorder="1" applyAlignment="1" applyProtection="1">
      <alignment horizontal="center"/>
    </xf>
    <xf numFmtId="0" fontId="53" fillId="2" borderId="53" xfId="0" applyNumberFormat="1" applyFont="1" applyFill="1" applyBorder="1" applyAlignment="1" applyProtection="1">
      <alignment horizontal="center"/>
    </xf>
    <xf numFmtId="0" fontId="50" fillId="2" borderId="0" xfId="0" applyNumberFormat="1" applyFont="1" applyFill="1" applyBorder="1" applyAlignment="1">
      <alignment horizontal="left"/>
    </xf>
    <xf numFmtId="0" fontId="50" fillId="2" borderId="53" xfId="0" applyNumberFormat="1" applyFont="1" applyFill="1" applyBorder="1" applyAlignment="1">
      <alignment horizontal="center"/>
    </xf>
    <xf numFmtId="182" fontId="50" fillId="2" borderId="52" xfId="0" applyNumberFormat="1" applyFont="1" applyFill="1" applyBorder="1" applyAlignment="1" applyProtection="1">
      <alignment horizontal="right"/>
    </xf>
    <xf numFmtId="182" fontId="53" fillId="2" borderId="52" xfId="0" applyNumberFormat="1" applyFont="1" applyFill="1" applyBorder="1" applyAlignment="1" applyProtection="1">
      <alignment horizontal="right"/>
    </xf>
    <xf numFmtId="182" fontId="50" fillId="2" borderId="55" xfId="0" applyNumberFormat="1" applyFont="1" applyFill="1" applyBorder="1" applyAlignment="1" applyProtection="1">
      <alignment horizontal="right"/>
    </xf>
    <xf numFmtId="182" fontId="53" fillId="2" borderId="55" xfId="0" applyNumberFormat="1" applyFont="1" applyFill="1" applyBorder="1" applyAlignment="1" applyProtection="1">
      <alignment horizontal="right"/>
    </xf>
    <xf numFmtId="0" fontId="53" fillId="2" borderId="0" xfId="0" applyNumberFormat="1" applyFont="1" applyFill="1" applyBorder="1" applyAlignment="1">
      <alignment horizontal="left"/>
    </xf>
    <xf numFmtId="182" fontId="50" fillId="2" borderId="58" xfId="0" applyNumberFormat="1" applyFont="1" applyFill="1" applyBorder="1" applyAlignment="1">
      <alignment horizontal="right"/>
    </xf>
    <xf numFmtId="0" fontId="53" fillId="2" borderId="55" xfId="0" applyNumberFormat="1" applyFont="1" applyFill="1" applyBorder="1" applyAlignment="1" applyProtection="1">
      <alignment horizontal="center"/>
    </xf>
    <xf numFmtId="182" fontId="53" fillId="2" borderId="54" xfId="0" applyNumberFormat="1" applyFont="1" applyFill="1" applyBorder="1" applyAlignment="1" applyProtection="1">
      <alignment horizontal="center"/>
    </xf>
    <xf numFmtId="0" fontId="50" fillId="2" borderId="53" xfId="0" applyNumberFormat="1" applyFont="1" applyFill="1" applyBorder="1" applyAlignment="1" applyProtection="1">
      <alignment horizontal="center"/>
    </xf>
    <xf numFmtId="0" fontId="53" fillId="2" borderId="52" xfId="0" applyNumberFormat="1" applyFont="1" applyFill="1" applyBorder="1" applyAlignment="1">
      <alignment horizontal="center"/>
    </xf>
    <xf numFmtId="14" fontId="50" fillId="2" borderId="0" xfId="0" applyNumberFormat="1" applyFont="1" applyFill="1" applyBorder="1" applyAlignment="1" applyProtection="1">
      <alignment horizontal="left"/>
    </xf>
    <xf numFmtId="0" fontId="53" fillId="2" borderId="52" xfId="0" applyNumberFormat="1" applyFont="1" applyFill="1" applyBorder="1" applyAlignment="1" applyProtection="1">
      <alignment horizontal="center"/>
    </xf>
    <xf numFmtId="0" fontId="53" fillId="2" borderId="50" xfId="0" applyNumberFormat="1" applyFont="1" applyFill="1" applyBorder="1" applyAlignment="1">
      <alignment horizontal="center"/>
    </xf>
    <xf numFmtId="0" fontId="53" fillId="2" borderId="59" xfId="0" applyNumberFormat="1" applyFont="1" applyFill="1" applyBorder="1" applyAlignment="1">
      <alignment horizontal="left"/>
    </xf>
    <xf numFmtId="0" fontId="50" fillId="2" borderId="56" xfId="0" applyNumberFormat="1" applyFont="1" applyFill="1" applyBorder="1" applyAlignment="1">
      <alignment horizontal="center"/>
    </xf>
    <xf numFmtId="182" fontId="50" fillId="2" borderId="55" xfId="0" applyNumberFormat="1" applyFont="1" applyFill="1" applyBorder="1" applyAlignment="1">
      <alignment horizontal="right"/>
    </xf>
    <xf numFmtId="182" fontId="50" fillId="2" borderId="52" xfId="0" applyNumberFormat="1" applyFont="1" applyFill="1" applyBorder="1" applyAlignment="1">
      <alignment horizontal="right"/>
    </xf>
    <xf numFmtId="0" fontId="53" fillId="2" borderId="1" xfId="0" applyNumberFormat="1" applyFont="1" applyFill="1" applyBorder="1" applyAlignment="1">
      <alignment horizontal="left"/>
    </xf>
    <xf numFmtId="0" fontId="50" fillId="2" borderId="51" xfId="0" applyNumberFormat="1" applyFont="1" applyFill="1" applyBorder="1" applyAlignment="1">
      <alignment horizontal="center"/>
    </xf>
    <xf numFmtId="182" fontId="50" fillId="2" borderId="50" xfId="0" applyNumberFormat="1" applyFont="1" applyFill="1" applyBorder="1" applyAlignment="1" applyProtection="1">
      <alignment horizontal="right"/>
    </xf>
    <xf numFmtId="0" fontId="53" fillId="2" borderId="56" xfId="0" applyNumberFormat="1" applyFont="1" applyFill="1" applyBorder="1" applyAlignment="1">
      <alignment horizontal="left"/>
    </xf>
    <xf numFmtId="0" fontId="50" fillId="2" borderId="1" xfId="0" applyNumberFormat="1" applyFont="1" applyFill="1" applyBorder="1"/>
    <xf numFmtId="182" fontId="50" fillId="2" borderId="1" xfId="0" applyNumberFormat="1" applyFont="1" applyFill="1" applyBorder="1" applyAlignment="1">
      <alignment horizontal="right"/>
    </xf>
    <xf numFmtId="0" fontId="50" fillId="2" borderId="64" xfId="0" applyNumberFormat="1" applyFont="1" applyFill="1" applyBorder="1" applyAlignment="1">
      <alignment horizontal="center"/>
    </xf>
    <xf numFmtId="0" fontId="50" fillId="2" borderId="65" xfId="0" applyNumberFormat="1" applyFont="1" applyFill="1" applyBorder="1"/>
    <xf numFmtId="182" fontId="50" fillId="2" borderId="63" xfId="0" applyNumberFormat="1" applyFont="1" applyFill="1" applyBorder="1" applyAlignment="1" applyProtection="1">
      <alignment horizontal="center"/>
    </xf>
    <xf numFmtId="4" fontId="50" fillId="2" borderId="53" xfId="0" applyNumberFormat="1" applyFont="1" applyFill="1" applyBorder="1" applyAlignment="1">
      <alignment horizontal="center"/>
    </xf>
    <xf numFmtId="3" fontId="50" fillId="2" borderId="53" xfId="0" applyNumberFormat="1" applyFont="1" applyFill="1" applyBorder="1" applyAlignment="1">
      <alignment horizontal="center"/>
    </xf>
    <xf numFmtId="0" fontId="53" fillId="2" borderId="0" xfId="0" applyNumberFormat="1" applyFont="1" applyFill="1" applyBorder="1" applyAlignment="1">
      <alignment vertical="center"/>
    </xf>
    <xf numFmtId="182" fontId="53" fillId="2" borderId="58" xfId="0" applyNumberFormat="1" applyFont="1" applyFill="1" applyBorder="1" applyAlignment="1" applyProtection="1">
      <alignment horizontal="right"/>
    </xf>
    <xf numFmtId="0" fontId="50" fillId="2" borderId="55" xfId="0" applyNumberFormat="1" applyFont="1" applyFill="1" applyBorder="1" applyAlignment="1" applyProtection="1">
      <alignment horizontal="center"/>
    </xf>
    <xf numFmtId="4" fontId="50" fillId="2" borderId="56" xfId="0" applyNumberFormat="1" applyFont="1" applyFill="1" applyBorder="1" applyAlignment="1">
      <alignment horizontal="center"/>
    </xf>
    <xf numFmtId="3" fontId="50" fillId="2" borderId="56" xfId="0" applyNumberFormat="1" applyFont="1" applyFill="1" applyBorder="1" applyAlignment="1">
      <alignment horizontal="center"/>
    </xf>
    <xf numFmtId="0" fontId="50" fillId="2" borderId="52" xfId="0" applyNumberFormat="1" applyFont="1" applyFill="1" applyBorder="1" applyAlignment="1">
      <alignment horizontal="center"/>
    </xf>
    <xf numFmtId="0" fontId="2" fillId="2" borderId="52" xfId="0" applyNumberFormat="1" applyFont="1" applyFill="1" applyBorder="1"/>
    <xf numFmtId="3" fontId="50" fillId="2" borderId="52" xfId="0" applyNumberFormat="1" applyFont="1" applyFill="1" applyBorder="1" applyAlignment="1">
      <alignment horizontal="center"/>
    </xf>
    <xf numFmtId="182" fontId="50" fillId="2" borderId="63" xfId="0" applyNumberFormat="1" applyFont="1" applyFill="1" applyBorder="1" applyAlignment="1" applyProtection="1">
      <alignment horizontal="right"/>
    </xf>
    <xf numFmtId="0" fontId="50" fillId="2" borderId="59" xfId="0" applyNumberFormat="1" applyFont="1" applyFill="1" applyBorder="1" applyAlignment="1">
      <alignment horizontal="left"/>
    </xf>
    <xf numFmtId="0" fontId="53" fillId="2" borderId="55" xfId="0" applyNumberFormat="1" applyFont="1" applyFill="1" applyBorder="1" applyAlignment="1">
      <alignment horizontal="center"/>
    </xf>
    <xf numFmtId="14" fontId="50" fillId="2" borderId="59" xfId="0" applyNumberFormat="1" applyFont="1" applyFill="1" applyBorder="1" applyAlignment="1" applyProtection="1">
      <alignment horizontal="left"/>
    </xf>
    <xf numFmtId="0" fontId="50" fillId="2" borderId="56" xfId="0" applyNumberFormat="1" applyFont="1" applyFill="1" applyBorder="1" applyAlignment="1" applyProtection="1">
      <alignment horizontal="center"/>
    </xf>
    <xf numFmtId="182" fontId="50" fillId="2" borderId="53" xfId="0" applyNumberFormat="1" applyFont="1" applyFill="1" applyBorder="1" applyAlignment="1">
      <alignment horizontal="right"/>
    </xf>
    <xf numFmtId="0" fontId="52" fillId="2" borderId="0" xfId="0" applyNumberFormat="1" applyFont="1" applyFill="1"/>
    <xf numFmtId="182" fontId="50" fillId="2" borderId="54" xfId="0" applyNumberFormat="1" applyFont="1" applyFill="1" applyBorder="1" applyAlignment="1" applyProtection="1">
      <alignment horizontal="center"/>
    </xf>
    <xf numFmtId="182" fontId="53" fillId="2" borderId="58" xfId="0" applyNumberFormat="1" applyFont="1" applyFill="1" applyBorder="1" applyAlignment="1">
      <alignment horizontal="right"/>
    </xf>
    <xf numFmtId="182" fontId="53" fillId="2" borderId="55" xfId="0" applyNumberFormat="1" applyFont="1" applyFill="1" applyBorder="1" applyAlignment="1">
      <alignment horizontal="right"/>
    </xf>
    <xf numFmtId="182" fontId="53" fillId="2" borderId="52" xfId="0" applyNumberFormat="1" applyFont="1" applyFill="1" applyBorder="1" applyAlignment="1">
      <alignment horizontal="right"/>
    </xf>
    <xf numFmtId="182" fontId="53" fillId="2" borderId="50" xfId="0" applyNumberFormat="1" applyFont="1" applyFill="1" applyBorder="1" applyAlignment="1">
      <alignment horizontal="right"/>
    </xf>
    <xf numFmtId="182" fontId="50" fillId="2" borderId="58" xfId="0" applyNumberFormat="1" applyFont="1" applyFill="1" applyBorder="1" applyAlignment="1" applyProtection="1">
      <alignment horizontal="center" vertical="center"/>
    </xf>
    <xf numFmtId="0" fontId="50" fillId="2" borderId="56" xfId="0" applyNumberFormat="1" applyFont="1" applyFill="1" applyBorder="1" applyAlignment="1">
      <alignment horizontal="left"/>
    </xf>
    <xf numFmtId="4" fontId="50" fillId="2" borderId="52" xfId="0" applyNumberFormat="1" applyFont="1" applyFill="1" applyBorder="1" applyAlignment="1" applyProtection="1">
      <alignment horizontal="right"/>
    </xf>
    <xf numFmtId="4" fontId="2" fillId="2" borderId="56" xfId="0" applyNumberFormat="1" applyFont="1" applyFill="1" applyBorder="1"/>
    <xf numFmtId="4" fontId="2" fillId="2" borderId="0" xfId="0" applyNumberFormat="1" applyFont="1" applyFill="1" applyAlignment="1">
      <alignment horizontal="center"/>
    </xf>
    <xf numFmtId="4" fontId="2" fillId="2" borderId="59" xfId="0" applyNumberFormat="1" applyFont="1" applyFill="1" applyBorder="1" applyAlignment="1">
      <alignment horizontal="center"/>
    </xf>
    <xf numFmtId="182" fontId="2" fillId="2" borderId="58" xfId="0" applyNumberFormat="1" applyFont="1" applyFill="1" applyBorder="1"/>
    <xf numFmtId="182" fontId="50" fillId="2" borderId="58" xfId="0" applyNumberFormat="1" applyFont="1" applyFill="1" applyBorder="1" applyAlignment="1" applyProtection="1">
      <alignment horizontal="right"/>
    </xf>
    <xf numFmtId="0" fontId="2" fillId="2" borderId="60" xfId="0" applyNumberFormat="1" applyFont="1" applyFill="1" applyBorder="1"/>
    <xf numFmtId="4" fontId="53" fillId="2" borderId="58" xfId="0" applyNumberFormat="1" applyFont="1" applyFill="1" applyBorder="1" applyAlignment="1" applyProtection="1">
      <alignment horizontal="right"/>
    </xf>
    <xf numFmtId="4" fontId="53" fillId="2" borderId="55" xfId="0" applyNumberFormat="1" applyFont="1" applyFill="1" applyBorder="1" applyAlignment="1" applyProtection="1">
      <alignment horizontal="right"/>
    </xf>
    <xf numFmtId="4" fontId="53" fillId="2" borderId="52" xfId="0" applyNumberFormat="1" applyFont="1" applyFill="1" applyBorder="1" applyAlignment="1" applyProtection="1">
      <alignment horizontal="right"/>
    </xf>
    <xf numFmtId="4" fontId="53" fillId="2" borderId="54" xfId="0" applyNumberFormat="1" applyFont="1" applyFill="1" applyBorder="1" applyAlignment="1" applyProtection="1">
      <alignment horizontal="center"/>
    </xf>
    <xf numFmtId="4" fontId="53" fillId="2" borderId="55" xfId="0" applyNumberFormat="1" applyFont="1" applyFill="1" applyBorder="1" applyAlignment="1">
      <alignment horizontal="right"/>
    </xf>
    <xf numFmtId="4" fontId="53" fillId="2" borderId="52" xfId="0" applyNumberFormat="1" applyFont="1" applyFill="1" applyBorder="1" applyAlignment="1">
      <alignment horizontal="right"/>
    </xf>
    <xf numFmtId="4" fontId="53" fillId="2" borderId="58" xfId="0" applyNumberFormat="1" applyFont="1" applyFill="1" applyBorder="1" applyAlignment="1">
      <alignment horizontal="right"/>
    </xf>
    <xf numFmtId="4" fontId="50" fillId="2" borderId="55" xfId="0" applyNumberFormat="1" applyFont="1" applyFill="1" applyBorder="1" applyAlignment="1">
      <alignment horizontal="right"/>
    </xf>
    <xf numFmtId="182" fontId="50" fillId="0" borderId="63" xfId="0" applyNumberFormat="1" applyFont="1" applyFill="1" applyBorder="1" applyAlignment="1" applyProtection="1">
      <alignment horizontal="center"/>
    </xf>
    <xf numFmtId="182" fontId="53" fillId="0" borderId="52" xfId="0" applyNumberFormat="1" applyFont="1" applyFill="1" applyBorder="1" applyAlignment="1" applyProtection="1">
      <alignment horizontal="right"/>
    </xf>
    <xf numFmtId="182" fontId="50" fillId="0" borderId="58" xfId="0" applyNumberFormat="1" applyFont="1" applyFill="1" applyBorder="1" applyAlignment="1" applyProtection="1">
      <alignment horizontal="right"/>
    </xf>
    <xf numFmtId="182" fontId="50" fillId="0" borderId="55" xfId="0" applyNumberFormat="1" applyFont="1" applyFill="1" applyBorder="1" applyAlignment="1" applyProtection="1">
      <alignment horizontal="right"/>
    </xf>
    <xf numFmtId="182" fontId="50" fillId="0" borderId="52" xfId="0" applyNumberFormat="1" applyFont="1" applyFill="1" applyBorder="1" applyAlignment="1" applyProtection="1">
      <alignment horizontal="right"/>
    </xf>
    <xf numFmtId="4" fontId="52" fillId="2" borderId="62" xfId="0" applyNumberFormat="1" applyFont="1" applyFill="1" applyBorder="1" applyAlignment="1">
      <alignment vertical="center"/>
    </xf>
    <xf numFmtId="0" fontId="53" fillId="2" borderId="63" xfId="0" applyNumberFormat="1" applyFont="1" applyFill="1" applyBorder="1" applyAlignment="1" applyProtection="1">
      <alignment horizontal="center"/>
    </xf>
    <xf numFmtId="0" fontId="2" fillId="2" borderId="0" xfId="0" applyNumberFormat="1" applyFont="1" applyFill="1" applyBorder="1"/>
    <xf numFmtId="0" fontId="53" fillId="2" borderId="63" xfId="0" applyNumberFormat="1" applyFont="1" applyFill="1" applyBorder="1" applyAlignment="1">
      <alignment horizontal="center"/>
    </xf>
    <xf numFmtId="0" fontId="52" fillId="2" borderId="0" xfId="0" applyNumberFormat="1" applyFont="1" applyFill="1" applyBorder="1"/>
    <xf numFmtId="0" fontId="53" fillId="2" borderId="65" xfId="0" applyNumberFormat="1" applyFont="1" applyFill="1" applyBorder="1" applyAlignment="1">
      <alignment horizontal="left"/>
    </xf>
    <xf numFmtId="182" fontId="50" fillId="2" borderId="63" xfId="0" applyNumberFormat="1" applyFont="1" applyFill="1" applyBorder="1" applyAlignment="1">
      <alignment horizontal="right"/>
    </xf>
    <xf numFmtId="4" fontId="53" fillId="2" borderId="63" xfId="0" applyNumberFormat="1" applyFont="1" applyFill="1" applyBorder="1" applyAlignment="1">
      <alignment horizontal="right"/>
    </xf>
    <xf numFmtId="0" fontId="0" fillId="0" borderId="0" xfId="0" applyNumberFormat="1"/>
    <xf numFmtId="0" fontId="0" fillId="2" borderId="0" xfId="0" applyNumberFormat="1" applyFill="1" applyBorder="1" applyAlignment="1">
      <alignment horizontal="center"/>
    </xf>
    <xf numFmtId="0" fontId="0" fillId="0" borderId="0" xfId="0" applyNumberFormat="1" applyAlignment="1">
      <alignment horizontal="centerContinuous"/>
    </xf>
    <xf numFmtId="0" fontId="54" fillId="0" borderId="0" xfId="77" applyFont="1" applyBorder="1" applyAlignment="1">
      <alignment vertical="center"/>
    </xf>
    <xf numFmtId="0" fontId="55" fillId="0" borderId="0" xfId="0" applyNumberFormat="1" applyFont="1" applyBorder="1"/>
    <xf numFmtId="0" fontId="0" fillId="0" borderId="0" xfId="0" applyNumberFormat="1" applyBorder="1"/>
    <xf numFmtId="0" fontId="56" fillId="0" borderId="0" xfId="0" applyNumberFormat="1" applyFont="1" applyAlignment="1">
      <alignment vertical="center"/>
    </xf>
    <xf numFmtId="0" fontId="49" fillId="0" borderId="0" xfId="0" applyNumberFormat="1" applyFont="1"/>
    <xf numFmtId="0" fontId="57" fillId="0" borderId="0" xfId="0" applyNumberFormat="1" applyFont="1"/>
    <xf numFmtId="0" fontId="2" fillId="0" borderId="0" xfId="0" applyNumberFormat="1" applyFont="1"/>
    <xf numFmtId="0" fontId="58" fillId="0" borderId="0" xfId="0" applyNumberFormat="1" applyFont="1"/>
    <xf numFmtId="173" fontId="54" fillId="0" borderId="0" xfId="0" applyNumberFormat="1" applyFont="1" applyFill="1" applyBorder="1" applyAlignment="1">
      <alignment horizontal="left" vertical="center"/>
    </xf>
    <xf numFmtId="0" fontId="56" fillId="0" borderId="0" xfId="0" applyNumberFormat="1" applyFont="1"/>
    <xf numFmtId="0" fontId="59" fillId="0" borderId="0" xfId="0" applyNumberFormat="1" applyFont="1"/>
    <xf numFmtId="0" fontId="60" fillId="0" borderId="58" xfId="0" applyNumberFormat="1" applyFont="1" applyBorder="1" applyAlignment="1">
      <alignment horizontal="centerContinuous" vertical="center"/>
    </xf>
    <xf numFmtId="0" fontId="2" fillId="0" borderId="58" xfId="0" applyNumberFormat="1" applyFont="1" applyFill="1" applyBorder="1" applyAlignment="1">
      <alignment horizontal="center"/>
    </xf>
    <xf numFmtId="0" fontId="62" fillId="0" borderId="58" xfId="0" applyNumberFormat="1" applyFont="1" applyFill="1" applyBorder="1" applyAlignment="1">
      <alignment horizontal="left"/>
    </xf>
    <xf numFmtId="0" fontId="2" fillId="0" borderId="58" xfId="0" applyNumberFormat="1" applyFont="1" applyFill="1" applyBorder="1" applyAlignment="1">
      <alignment horizontal="center" vertical="center"/>
    </xf>
    <xf numFmtId="182" fontId="2" fillId="0" borderId="58" xfId="0" applyNumberFormat="1" applyFont="1" applyFill="1" applyBorder="1" applyAlignment="1">
      <alignment horizontal="right" vertical="center"/>
    </xf>
    <xf numFmtId="0" fontId="2" fillId="0" borderId="62" xfId="0" applyNumberFormat="1" applyFont="1" applyFill="1" applyBorder="1"/>
    <xf numFmtId="0" fontId="2" fillId="0" borderId="60" xfId="0" applyNumberFormat="1" applyFont="1" applyFill="1" applyBorder="1"/>
    <xf numFmtId="0" fontId="63" fillId="0" borderId="62" xfId="0" applyNumberFormat="1" applyFont="1" applyBorder="1" applyAlignment="1">
      <alignment horizontal="center"/>
    </xf>
    <xf numFmtId="0" fontId="2" fillId="0" borderId="58" xfId="0" applyNumberFormat="1" applyFont="1" applyBorder="1"/>
    <xf numFmtId="0" fontId="62" fillId="0" borderId="0" xfId="0" applyNumberFormat="1" applyFont="1" applyFill="1" applyBorder="1" applyAlignment="1">
      <alignment horizontal="left"/>
    </xf>
    <xf numFmtId="0" fontId="2" fillId="0" borderId="58" xfId="0" applyNumberFormat="1" applyFont="1" applyFill="1" applyBorder="1"/>
    <xf numFmtId="0" fontId="2" fillId="0" borderId="55" xfId="0" applyNumberFormat="1" applyFont="1" applyFill="1" applyBorder="1" applyAlignment="1">
      <alignment horizontal="center" vertical="center"/>
    </xf>
    <xf numFmtId="182" fontId="2" fillId="0" borderId="55" xfId="0" applyNumberFormat="1" applyFont="1" applyFill="1" applyBorder="1" applyAlignment="1">
      <alignment horizontal="right" vertical="center"/>
    </xf>
    <xf numFmtId="0" fontId="2" fillId="0" borderId="57" xfId="0" applyNumberFormat="1" applyFont="1" applyFill="1" applyBorder="1"/>
    <xf numFmtId="0" fontId="2" fillId="0" borderId="60" xfId="0" applyNumberFormat="1" applyFont="1" applyFill="1" applyBorder="1" applyAlignment="1">
      <alignment horizontal="center"/>
    </xf>
    <xf numFmtId="0" fontId="64" fillId="0" borderId="62" xfId="0" applyNumberFormat="1" applyFont="1" applyBorder="1"/>
    <xf numFmtId="0" fontId="65" fillId="0" borderId="55" xfId="0" applyNumberFormat="1" applyFont="1" applyBorder="1"/>
    <xf numFmtId="0" fontId="2" fillId="0" borderId="0" xfId="0" applyNumberFormat="1" applyFont="1" applyBorder="1"/>
    <xf numFmtId="0" fontId="0" fillId="0" borderId="0" xfId="0" applyNumberFormat="1" applyBorder="1" applyAlignment="1">
      <alignment horizontal="center"/>
    </xf>
    <xf numFmtId="0" fontId="54" fillId="0" borderId="0" xfId="0" applyNumberFormat="1" applyFont="1" applyBorder="1" applyAlignment="1">
      <alignment horizontal="center" vertical="center" wrapText="1"/>
    </xf>
    <xf numFmtId="0" fontId="0" fillId="0" borderId="58" xfId="0" applyNumberFormat="1" applyBorder="1"/>
    <xf numFmtId="0" fontId="65" fillId="0" borderId="0" xfId="0" applyNumberFormat="1" applyFont="1" applyAlignment="1">
      <alignment horizontal="center"/>
    </xf>
    <xf numFmtId="0" fontId="65" fillId="0" borderId="0" xfId="0" applyNumberFormat="1" applyFont="1"/>
    <xf numFmtId="0" fontId="52" fillId="0" borderId="0" xfId="0" applyNumberFormat="1" applyFont="1"/>
    <xf numFmtId="0" fontId="64" fillId="0" borderId="0" xfId="0" applyNumberFormat="1" applyFont="1"/>
    <xf numFmtId="0" fontId="2" fillId="0" borderId="63" xfId="0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/>
    </xf>
    <xf numFmtId="0" fontId="2" fillId="0" borderId="55" xfId="0" applyNumberFormat="1" applyFont="1" applyFill="1" applyBorder="1" applyAlignment="1">
      <alignment horizontal="center"/>
    </xf>
    <xf numFmtId="182" fontId="53" fillId="2" borderId="58" xfId="0" applyNumberFormat="1" applyFont="1" applyFill="1" applyBorder="1" applyAlignment="1">
      <alignment horizontal="right" vertical="center"/>
    </xf>
    <xf numFmtId="4" fontId="2" fillId="26" borderId="0" xfId="0" applyNumberFormat="1" applyFont="1" applyFill="1"/>
    <xf numFmtId="9" fontId="2" fillId="26" borderId="0" xfId="0" applyNumberFormat="1" applyFont="1" applyFill="1"/>
    <xf numFmtId="0" fontId="2" fillId="26" borderId="0" xfId="0" applyNumberFormat="1" applyFont="1" applyFill="1"/>
    <xf numFmtId="2" fontId="50" fillId="2" borderId="53" xfId="0" applyNumberFormat="1" applyFont="1" applyFill="1" applyBorder="1" applyAlignment="1" applyProtection="1">
      <alignment horizontal="center"/>
    </xf>
    <xf numFmtId="0" fontId="11" fillId="0" borderId="0" xfId="23" applyFont="1" applyFill="1" applyBorder="1" applyAlignment="1">
      <alignment horizontal="center" vertical="center" wrapText="1"/>
    </xf>
    <xf numFmtId="0" fontId="11" fillId="0" borderId="0" xfId="18" applyNumberFormat="1" applyFont="1" applyFill="1" applyBorder="1" applyAlignment="1">
      <alignment horizontal="left" vertical="center" wrapText="1"/>
    </xf>
    <xf numFmtId="0" fontId="7" fillId="0" borderId="29" xfId="23" applyFont="1" applyFill="1" applyBorder="1" applyAlignment="1">
      <alignment horizontal="left" vertical="center" wrapText="1"/>
    </xf>
    <xf numFmtId="0" fontId="7" fillId="0" borderId="24" xfId="23" applyFont="1" applyFill="1" applyBorder="1" applyAlignment="1">
      <alignment horizontal="left" vertical="center" wrapText="1"/>
    </xf>
    <xf numFmtId="170" fontId="11" fillId="26" borderId="13" xfId="0" applyNumberFormat="1" applyFont="1" applyFill="1" applyBorder="1" applyAlignment="1">
      <alignment horizontal="center" vertical="center"/>
    </xf>
    <xf numFmtId="172" fontId="6" fillId="0" borderId="0" xfId="23" applyNumberFormat="1" applyFont="1" applyBorder="1" applyAlignment="1">
      <alignment vertical="center" wrapText="1"/>
    </xf>
    <xf numFmtId="10" fontId="2" fillId="2" borderId="0" xfId="0" applyNumberFormat="1" applyFont="1" applyFill="1"/>
    <xf numFmtId="0" fontId="53" fillId="2" borderId="48" xfId="0" applyNumberFormat="1" applyFont="1" applyFill="1" applyBorder="1" applyAlignment="1">
      <alignment horizontal="center"/>
    </xf>
    <xf numFmtId="0" fontId="53" fillId="2" borderId="11" xfId="0" applyNumberFormat="1" applyFont="1" applyFill="1" applyBorder="1" applyAlignment="1">
      <alignment horizontal="center"/>
    </xf>
    <xf numFmtId="0" fontId="53" fillId="2" borderId="61" xfId="0" applyNumberFormat="1" applyFont="1" applyFill="1" applyBorder="1" applyAlignment="1">
      <alignment horizontal="center"/>
    </xf>
    <xf numFmtId="0" fontId="53" fillId="2" borderId="49" xfId="0" applyNumberFormat="1" applyFont="1" applyFill="1" applyBorder="1" applyAlignment="1">
      <alignment horizontal="center"/>
    </xf>
    <xf numFmtId="0" fontId="50" fillId="2" borderId="50" xfId="0" applyNumberFormat="1" applyFont="1" applyFill="1" applyBorder="1" applyAlignment="1" applyProtection="1">
      <alignment horizontal="center" vertical="center"/>
    </xf>
    <xf numFmtId="0" fontId="50" fillId="2" borderId="52" xfId="0" applyNumberFormat="1" applyFont="1" applyFill="1" applyBorder="1" applyAlignment="1" applyProtection="1">
      <alignment horizontal="center" vertical="center"/>
    </xf>
    <xf numFmtId="0" fontId="50" fillId="2" borderId="55" xfId="0" applyNumberFormat="1" applyFont="1" applyFill="1" applyBorder="1" applyAlignment="1" applyProtection="1">
      <alignment horizontal="center" vertical="center"/>
    </xf>
    <xf numFmtId="0" fontId="51" fillId="2" borderId="50" xfId="0" applyNumberFormat="1" applyFont="1" applyFill="1" applyBorder="1" applyAlignment="1" applyProtection="1">
      <alignment horizontal="center" vertical="center" wrapText="1"/>
    </xf>
    <xf numFmtId="0" fontId="51" fillId="2" borderId="52" xfId="0" applyNumberFormat="1" applyFont="1" applyFill="1" applyBorder="1" applyAlignment="1" applyProtection="1">
      <alignment horizontal="center" vertical="center" wrapText="1"/>
    </xf>
    <xf numFmtId="0" fontId="51" fillId="2" borderId="55" xfId="0" applyNumberFormat="1" applyFont="1" applyFill="1" applyBorder="1" applyAlignment="1" applyProtection="1">
      <alignment horizontal="center" vertical="center" wrapText="1"/>
    </xf>
    <xf numFmtId="182" fontId="50" fillId="2" borderId="64" xfId="0" applyNumberFormat="1" applyFont="1" applyFill="1" applyBorder="1" applyAlignment="1" applyProtection="1">
      <alignment horizontal="center" vertical="center"/>
    </xf>
    <xf numFmtId="182" fontId="50" fillId="2" borderId="66" xfId="0" applyNumberFormat="1" applyFont="1" applyFill="1" applyBorder="1" applyAlignment="1" applyProtection="1">
      <alignment horizontal="center" vertical="center"/>
    </xf>
    <xf numFmtId="182" fontId="50" fillId="2" borderId="56" xfId="0" applyNumberFormat="1" applyFont="1" applyFill="1" applyBorder="1" applyAlignment="1" applyProtection="1">
      <alignment horizontal="center" vertical="center"/>
    </xf>
    <xf numFmtId="182" fontId="50" fillId="2" borderId="57" xfId="0" applyNumberFormat="1" applyFont="1" applyFill="1" applyBorder="1" applyAlignment="1" applyProtection="1">
      <alignment horizontal="center" vertical="center"/>
    </xf>
    <xf numFmtId="0" fontId="52" fillId="0" borderId="60" xfId="23" applyFont="1" applyFill="1" applyBorder="1" applyAlignment="1">
      <alignment horizontal="left" vertical="center" shrinkToFit="1"/>
    </xf>
    <xf numFmtId="0" fontId="52" fillId="0" borderId="61" xfId="23" applyFont="1" applyFill="1" applyBorder="1" applyAlignment="1">
      <alignment horizontal="left" vertical="center" shrinkToFit="1"/>
    </xf>
    <xf numFmtId="0" fontId="52" fillId="0" borderId="62" xfId="23" applyFont="1" applyFill="1" applyBorder="1" applyAlignment="1">
      <alignment horizontal="left" vertical="center" shrinkToFit="1"/>
    </xf>
    <xf numFmtId="0" fontId="50" fillId="2" borderId="63" xfId="0" applyNumberFormat="1" applyFont="1" applyFill="1" applyBorder="1" applyAlignment="1" applyProtection="1">
      <alignment horizontal="center" vertical="center"/>
    </xf>
    <xf numFmtId="0" fontId="50" fillId="2" borderId="63" xfId="0" applyNumberFormat="1" applyFont="1" applyFill="1" applyBorder="1" applyAlignment="1" applyProtection="1">
      <alignment horizontal="center" vertical="center" wrapText="1"/>
    </xf>
    <xf numFmtId="0" fontId="50" fillId="2" borderId="52" xfId="0" applyNumberFormat="1" applyFont="1" applyFill="1" applyBorder="1" applyAlignment="1" applyProtection="1">
      <alignment horizontal="center" vertical="center" wrapText="1"/>
    </xf>
    <xf numFmtId="0" fontId="50" fillId="2" borderId="55" xfId="0" applyNumberFormat="1" applyFont="1" applyFill="1" applyBorder="1" applyAlignment="1" applyProtection="1">
      <alignment horizontal="center" vertical="center" wrapText="1"/>
    </xf>
    <xf numFmtId="0" fontId="52" fillId="0" borderId="60" xfId="23" applyFont="1" applyFill="1" applyBorder="1" applyAlignment="1">
      <alignment horizontal="center" vertical="center" shrinkToFit="1"/>
    </xf>
    <xf numFmtId="0" fontId="52" fillId="0" borderId="61" xfId="23" applyFont="1" applyFill="1" applyBorder="1" applyAlignment="1">
      <alignment horizontal="center" vertical="center" shrinkToFit="1"/>
    </xf>
    <xf numFmtId="0" fontId="52" fillId="0" borderId="62" xfId="23" applyFont="1" applyFill="1" applyBorder="1" applyAlignment="1">
      <alignment horizontal="center" vertical="center" shrinkToFit="1"/>
    </xf>
    <xf numFmtId="182" fontId="50" fillId="2" borderId="63" xfId="0" applyNumberFormat="1" applyFont="1" applyFill="1" applyBorder="1" applyAlignment="1" applyProtection="1">
      <alignment horizontal="center" vertical="center" wrapText="1"/>
    </xf>
    <xf numFmtId="182" fontId="50" fillId="2" borderId="52" xfId="0" applyNumberFormat="1" applyFont="1" applyFill="1" applyBorder="1" applyAlignment="1" applyProtection="1">
      <alignment horizontal="center" vertical="center" wrapText="1"/>
    </xf>
    <xf numFmtId="182" fontId="50" fillId="2" borderId="55" xfId="0" applyNumberFormat="1" applyFont="1" applyFill="1" applyBorder="1" applyAlignment="1" applyProtection="1">
      <alignment horizontal="center" vertical="center" wrapText="1"/>
    </xf>
    <xf numFmtId="182" fontId="50" fillId="2" borderId="54" xfId="0" applyNumberFormat="1" applyFont="1" applyFill="1" applyBorder="1" applyAlignment="1" applyProtection="1">
      <alignment horizontal="center" vertical="center"/>
    </xf>
    <xf numFmtId="0" fontId="53" fillId="2" borderId="60" xfId="0" applyNumberFormat="1" applyFont="1" applyFill="1" applyBorder="1" applyAlignment="1">
      <alignment horizontal="center"/>
    </xf>
    <xf numFmtId="0" fontId="53" fillId="2" borderId="62" xfId="0" applyNumberFormat="1" applyFont="1" applyFill="1" applyBorder="1" applyAlignment="1">
      <alignment horizontal="center"/>
    </xf>
    <xf numFmtId="0" fontId="51" fillId="2" borderId="63" xfId="0" applyNumberFormat="1" applyFont="1" applyFill="1" applyBorder="1" applyAlignment="1" applyProtection="1">
      <alignment horizontal="center" vertical="center" wrapText="1"/>
    </xf>
    <xf numFmtId="182" fontId="50" fillId="2" borderId="5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60" fillId="0" borderId="63" xfId="0" applyNumberFormat="1" applyFont="1" applyBorder="1" applyAlignment="1">
      <alignment horizontal="center" vertical="center" wrapText="1"/>
    </xf>
    <xf numFmtId="0" fontId="60" fillId="0" borderId="55" xfId="0" applyNumberFormat="1" applyFont="1" applyBorder="1" applyAlignment="1">
      <alignment horizontal="center" vertical="center" wrapText="1"/>
    </xf>
    <xf numFmtId="0" fontId="2" fillId="0" borderId="58" xfId="0" applyNumberFormat="1" applyFont="1" applyBorder="1" applyAlignment="1">
      <alignment horizontal="center" vertical="center"/>
    </xf>
    <xf numFmtId="0" fontId="8" fillId="0" borderId="58" xfId="0" applyNumberFormat="1" applyFont="1" applyBorder="1" applyAlignment="1">
      <alignment horizontal="center" vertical="center"/>
    </xf>
    <xf numFmtId="0" fontId="60" fillId="0" borderId="58" xfId="0" applyNumberFormat="1" applyFont="1" applyBorder="1" applyAlignment="1">
      <alignment horizontal="center" vertical="center"/>
    </xf>
    <xf numFmtId="0" fontId="61" fillId="0" borderId="58" xfId="0" applyNumberFormat="1" applyFont="1" applyBorder="1" applyAlignment="1">
      <alignment horizontal="center" vertical="center"/>
    </xf>
    <xf numFmtId="0" fontId="60" fillId="0" borderId="58" xfId="0" applyNumberFormat="1" applyFont="1" applyFill="1" applyBorder="1" applyAlignment="1">
      <alignment horizontal="center" vertical="center"/>
    </xf>
    <xf numFmtId="177" fontId="15" fillId="0" borderId="19" xfId="23" quotePrefix="1" applyNumberFormat="1" applyFont="1" applyFill="1" applyBorder="1" applyAlignment="1">
      <alignment horizontal="center" vertical="center"/>
    </xf>
    <xf numFmtId="0" fontId="12" fillId="0" borderId="0" xfId="23" quotePrefix="1" applyFont="1" applyFill="1" applyBorder="1" applyAlignment="1">
      <alignment horizontal="center" vertical="center"/>
    </xf>
    <xf numFmtId="177" fontId="15" fillId="0" borderId="0" xfId="23" quotePrefix="1" applyNumberFormat="1" applyFont="1" applyFill="1" applyBorder="1" applyAlignment="1">
      <alignment horizontal="center" vertical="center"/>
    </xf>
    <xf numFmtId="0" fontId="30" fillId="0" borderId="0" xfId="23" quotePrefix="1" applyFont="1" applyFill="1" applyBorder="1" applyAlignment="1">
      <alignment horizontal="center" vertical="center"/>
    </xf>
    <xf numFmtId="172" fontId="10" fillId="0" borderId="14" xfId="18" applyNumberFormat="1" applyFont="1" applyFill="1" applyBorder="1" applyAlignment="1">
      <alignment horizontal="center" vertical="center" wrapText="1" shrinkToFit="1"/>
    </xf>
    <xf numFmtId="172" fontId="10" fillId="0" borderId="2" xfId="18" applyNumberFormat="1" applyFont="1" applyFill="1" applyBorder="1" applyAlignment="1">
      <alignment horizontal="center" vertical="center" wrapText="1" shrinkToFit="1"/>
    </xf>
    <xf numFmtId="172" fontId="10" fillId="0" borderId="35" xfId="18" applyNumberFormat="1" applyFont="1" applyFill="1" applyBorder="1" applyAlignment="1">
      <alignment horizontal="center" vertical="center" wrapText="1" shrinkToFit="1"/>
    </xf>
    <xf numFmtId="172" fontId="10" fillId="0" borderId="11" xfId="18" applyNumberFormat="1" applyFont="1" applyFill="1" applyBorder="1" applyAlignment="1">
      <alignment horizontal="center" vertical="center" wrapText="1" shrinkToFit="1"/>
    </xf>
    <xf numFmtId="172" fontId="10" fillId="0" borderId="32" xfId="18" applyNumberFormat="1" applyFont="1" applyFill="1" applyBorder="1" applyAlignment="1">
      <alignment horizontal="center" vertical="center" wrapText="1" shrinkToFit="1"/>
    </xf>
    <xf numFmtId="172" fontId="10" fillId="0" borderId="1" xfId="18" applyNumberFormat="1" applyFont="1" applyFill="1" applyBorder="1" applyAlignment="1">
      <alignment horizontal="center" vertical="center" wrapText="1" shrinkToFit="1"/>
    </xf>
    <xf numFmtId="0" fontId="13" fillId="0" borderId="0" xfId="23" applyFont="1" applyFill="1" applyBorder="1" applyAlignment="1">
      <alignment horizontal="left" vertical="center" wrapText="1"/>
    </xf>
    <xf numFmtId="0" fontId="10" fillId="0" borderId="30" xfId="23" applyFont="1" applyFill="1" applyBorder="1" applyAlignment="1">
      <alignment horizontal="center" vertical="center"/>
    </xf>
    <xf numFmtId="0" fontId="10" fillId="0" borderId="33" xfId="23" applyFont="1" applyFill="1" applyBorder="1" applyAlignment="1">
      <alignment horizontal="center" vertical="center"/>
    </xf>
    <xf numFmtId="0" fontId="7" fillId="0" borderId="26" xfId="23" applyFont="1" applyFill="1" applyBorder="1" applyAlignment="1" applyProtection="1">
      <alignment horizontal="right" vertical="center"/>
    </xf>
    <xf numFmtId="0" fontId="7" fillId="0" borderId="27" xfId="23" applyFont="1" applyFill="1" applyBorder="1" applyAlignment="1" applyProtection="1">
      <alignment horizontal="right" vertical="center"/>
    </xf>
    <xf numFmtId="0" fontId="7" fillId="0" borderId="23" xfId="23" applyFont="1" applyFill="1" applyBorder="1" applyAlignment="1" applyProtection="1">
      <alignment horizontal="right" vertical="center"/>
    </xf>
    <xf numFmtId="4" fontId="10" fillId="0" borderId="21" xfId="23" applyNumberFormat="1" applyFont="1" applyFill="1" applyBorder="1" applyAlignment="1">
      <alignment horizontal="center" vertical="center" wrapText="1"/>
    </xf>
    <xf numFmtId="4" fontId="10" fillId="0" borderId="24" xfId="23" applyNumberFormat="1" applyFont="1" applyFill="1" applyBorder="1" applyAlignment="1">
      <alignment horizontal="center" vertical="center" wrapText="1"/>
    </xf>
    <xf numFmtId="0" fontId="10" fillId="0" borderId="21" xfId="23" applyFont="1" applyFill="1" applyBorder="1" applyAlignment="1">
      <alignment horizontal="center" vertical="center"/>
    </xf>
    <xf numFmtId="0" fontId="10" fillId="0" borderId="24" xfId="23" applyFont="1" applyFill="1" applyBorder="1" applyAlignment="1">
      <alignment horizontal="center" vertical="center"/>
    </xf>
    <xf numFmtId="0" fontId="10" fillId="0" borderId="21" xfId="23" applyFont="1" applyFill="1" applyBorder="1" applyAlignment="1">
      <alignment horizontal="center" vertical="center" wrapText="1"/>
    </xf>
    <xf numFmtId="0" fontId="10" fillId="0" borderId="24" xfId="23" applyFont="1" applyFill="1" applyBorder="1" applyAlignment="1">
      <alignment horizontal="center" vertical="center" wrapText="1"/>
    </xf>
    <xf numFmtId="0" fontId="14" fillId="0" borderId="0" xfId="23" applyFont="1" applyFill="1" applyBorder="1" applyAlignment="1">
      <alignment horizontal="left" vertical="center" wrapText="1" shrinkToFit="1"/>
    </xf>
    <xf numFmtId="0" fontId="21" fillId="0" borderId="0" xfId="23" applyFont="1" applyFill="1" applyBorder="1" applyAlignment="1">
      <alignment horizontal="center" vertical="center" wrapText="1" shrinkToFit="1"/>
    </xf>
    <xf numFmtId="10" fontId="2" fillId="3" borderId="4" xfId="27" applyNumberFormat="1" applyFill="1" applyBorder="1" applyAlignment="1">
      <alignment horizontal="center"/>
    </xf>
    <xf numFmtId="10" fontId="2" fillId="3" borderId="34" xfId="27" applyNumberFormat="1" applyFill="1" applyBorder="1" applyAlignment="1">
      <alignment horizontal="center"/>
    </xf>
    <xf numFmtId="10" fontId="2" fillId="3" borderId="5" xfId="27" applyNumberFormat="1" applyFill="1" applyBorder="1" applyAlignment="1">
      <alignment horizontal="center"/>
    </xf>
    <xf numFmtId="10" fontId="2" fillId="3" borderId="0" xfId="27" applyNumberFormat="1" applyFill="1" applyBorder="1" applyAlignment="1">
      <alignment horizontal="center"/>
    </xf>
    <xf numFmtId="0" fontId="10" fillId="0" borderId="32" xfId="23" applyFont="1" applyFill="1" applyBorder="1" applyAlignment="1">
      <alignment horizontal="center" vertical="center"/>
    </xf>
    <xf numFmtId="0" fontId="10" fillId="0" borderId="2" xfId="23" applyFont="1" applyFill="1" applyBorder="1" applyAlignment="1">
      <alignment horizontal="center" vertical="center"/>
    </xf>
    <xf numFmtId="175" fontId="10" fillId="0" borderId="35" xfId="18" applyNumberFormat="1" applyFont="1" applyFill="1" applyBorder="1" applyAlignment="1">
      <alignment horizontal="center" vertical="center" wrapText="1" shrinkToFit="1"/>
    </xf>
    <xf numFmtId="175" fontId="10" fillId="0" borderId="11" xfId="18" applyNumberFormat="1" applyFont="1" applyFill="1" applyBorder="1" applyAlignment="1">
      <alignment horizontal="center" vertical="center" wrapText="1" shrinkToFit="1"/>
    </xf>
    <xf numFmtId="0" fontId="17" fillId="0" borderId="0" xfId="23" applyFont="1" applyFill="1" applyBorder="1" applyAlignment="1">
      <alignment horizontal="left" vertical="center" wrapText="1"/>
    </xf>
    <xf numFmtId="176" fontId="10" fillId="0" borderId="36" xfId="27" applyNumberFormat="1" applyFont="1" applyFill="1" applyBorder="1" applyAlignment="1">
      <alignment horizontal="center" vertical="center"/>
    </xf>
    <xf numFmtId="176" fontId="10" fillId="0" borderId="37" xfId="27" applyNumberFormat="1" applyFont="1" applyFill="1" applyBorder="1" applyAlignment="1">
      <alignment horizontal="center" vertical="center"/>
    </xf>
    <xf numFmtId="176" fontId="10" fillId="0" borderId="35" xfId="27" applyNumberFormat="1" applyFont="1" applyFill="1" applyBorder="1" applyAlignment="1">
      <alignment horizontal="center" vertical="center"/>
    </xf>
    <xf numFmtId="176" fontId="10" fillId="0" borderId="11" xfId="27" applyNumberFormat="1" applyFont="1" applyFill="1" applyBorder="1" applyAlignment="1">
      <alignment horizontal="center" vertical="center"/>
    </xf>
    <xf numFmtId="172" fontId="10" fillId="0" borderId="38" xfId="18" applyNumberFormat="1" applyFont="1" applyFill="1" applyBorder="1" applyAlignment="1">
      <alignment horizontal="center" vertical="center" wrapText="1" shrinkToFit="1"/>
    </xf>
    <xf numFmtId="0" fontId="10" fillId="0" borderId="8" xfId="23" applyFont="1" applyFill="1" applyBorder="1" applyAlignment="1">
      <alignment horizontal="center" vertical="center"/>
    </xf>
    <xf numFmtId="0" fontId="10" fillId="0" borderId="9" xfId="23" applyFont="1" applyFill="1" applyBorder="1" applyAlignment="1">
      <alignment horizontal="center" vertical="center"/>
    </xf>
  </cellXfs>
  <cellStyles count="78">
    <cellStyle name="20% - Énfasis1 2" xfId="33"/>
    <cellStyle name="20% - Énfasis2 2" xfId="34"/>
    <cellStyle name="20% - Énfasis3 2" xfId="35"/>
    <cellStyle name="20% - Énfasis4 2" xfId="36"/>
    <cellStyle name="20% - Énfasis5 2" xfId="37"/>
    <cellStyle name="20% - Énfasis6 2" xfId="38"/>
    <cellStyle name="40% - Énfasis1 2" xfId="39"/>
    <cellStyle name="40% - Énfasis2 2" xfId="40"/>
    <cellStyle name="40% - Énfasis3 2" xfId="41"/>
    <cellStyle name="40% - Énfasis4 2" xfId="42"/>
    <cellStyle name="40% - Énfasis5 2" xfId="43"/>
    <cellStyle name="40% - Énfasis6 2" xfId="44"/>
    <cellStyle name="60% - Énfasis1 2" xfId="45"/>
    <cellStyle name="60% - Énfasis2 2" xfId="46"/>
    <cellStyle name="60% - Énfasis3 2" xfId="47"/>
    <cellStyle name="60% - Énfasis4 2" xfId="48"/>
    <cellStyle name="60% - Énfasis5 2" xfId="49"/>
    <cellStyle name="60% - Énfasis6 2" xfId="50"/>
    <cellStyle name="Buena 2" xfId="51"/>
    <cellStyle name="Cálculo 2" xfId="52"/>
    <cellStyle name="Celda de comprobación 2" xfId="53"/>
    <cellStyle name="Celda vinculada 2" xfId="54"/>
    <cellStyle name="Encabezado 4 2" xfId="55"/>
    <cellStyle name="Énfasis1 2" xfId="56"/>
    <cellStyle name="Énfasis2 2" xfId="57"/>
    <cellStyle name="Énfasis3 2" xfId="58"/>
    <cellStyle name="Énfasis4 2" xfId="59"/>
    <cellStyle name="Énfasis5 2" xfId="60"/>
    <cellStyle name="Énfasis6 2" xfId="61"/>
    <cellStyle name="Entrada 2" xfId="62"/>
    <cellStyle name="F2" xfId="1"/>
    <cellStyle name="F3" xfId="2"/>
    <cellStyle name="F4" xfId="3"/>
    <cellStyle name="F5" xfId="4"/>
    <cellStyle name="F6" xfId="5"/>
    <cellStyle name="F7" xfId="6"/>
    <cellStyle name="F8" xfId="7"/>
    <cellStyle name="Incorrecto 2" xfId="63"/>
    <cellStyle name="Millares" xfId="75" builtinId="3"/>
    <cellStyle name="Millares [0] 2" xfId="64"/>
    <cellStyle name="Millares 2" xfId="8"/>
    <cellStyle name="Millares 2 2" xfId="9"/>
    <cellStyle name="Millares 3" xfId="10"/>
    <cellStyle name="Millares 4" xfId="11"/>
    <cellStyle name="Millares 5" xfId="12"/>
    <cellStyle name="Millares 6" xfId="13"/>
    <cellStyle name="Moneda" xfId="14" builtinId="4"/>
    <cellStyle name="Moneda 2" xfId="15"/>
    <cellStyle name="Moneda 3" xfId="16"/>
    <cellStyle name="Moneda 4" xfId="17"/>
    <cellStyle name="Moneda_Area Thompson" xfId="18"/>
    <cellStyle name="Neutral 2" xfId="65"/>
    <cellStyle name="Normal" xfId="0" builtinId="0"/>
    <cellStyle name="Normal 2" xfId="19"/>
    <cellStyle name="Normal 3" xfId="20"/>
    <cellStyle name="Normal 4" xfId="21"/>
    <cellStyle name="Normal 5" xfId="22"/>
    <cellStyle name="Normal 6" xfId="31"/>
    <cellStyle name="Normal 7" xfId="32"/>
    <cellStyle name="Normal_7º modificacion de obra Ruta6-2003" xfId="77"/>
    <cellStyle name="Normal_Area Thompson" xfId="23"/>
    <cellStyle name="Normal_LLUVIA" xfId="76"/>
    <cellStyle name="Notas 2" xfId="66"/>
    <cellStyle name="plan trabajo" xfId="24"/>
    <cellStyle name="Porcentaje 2" xfId="25"/>
    <cellStyle name="Porcentaje 3" xfId="26"/>
    <cellStyle name="Porcentual" xfId="27" builtinId="5"/>
    <cellStyle name="Porcentual 2" xfId="28"/>
    <cellStyle name="Porcentual 3" xfId="29"/>
    <cellStyle name="Porcentual 4" xfId="30"/>
    <cellStyle name="Salida 2" xfId="67"/>
    <cellStyle name="Texto de advertencia 2" xfId="68"/>
    <cellStyle name="Texto explicativo 2" xfId="69"/>
    <cellStyle name="Título 1 2" xfId="70"/>
    <cellStyle name="Título 2 2" xfId="71"/>
    <cellStyle name="Título 3 2" xfId="72"/>
    <cellStyle name="Título 4" xfId="73"/>
    <cellStyle name="Total 2" xfId="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226219</xdr:colOff>
      <xdr:row>1</xdr:row>
      <xdr:rowOff>1</xdr:rowOff>
    </xdr:from>
    <xdr:to>
      <xdr:col>1</xdr:col>
      <xdr:colOff>508001</xdr:colOff>
      <xdr:row>2</xdr:row>
      <xdr:rowOff>0</xdr:rowOff>
    </xdr:to>
    <xdr:pic>
      <xdr:nvPicPr>
        <xdr:cNvPr id="2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6219" y="158751"/>
          <a:ext cx="631032" cy="228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54768</xdr:colOff>
      <xdr:row>0</xdr:row>
      <xdr:rowOff>66675</xdr:rowOff>
    </xdr:from>
    <xdr:to>
      <xdr:col>1</xdr:col>
      <xdr:colOff>200025</xdr:colOff>
      <xdr:row>1</xdr:row>
      <xdr:rowOff>86566</xdr:rowOff>
    </xdr:to>
    <xdr:pic>
      <xdr:nvPicPr>
        <xdr:cNvPr id="4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68" y="66675"/>
          <a:ext cx="497682" cy="18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1309688</xdr:colOff>
      <xdr:row>18</xdr:row>
      <xdr:rowOff>11906</xdr:rowOff>
    </xdr:from>
    <xdr:to>
      <xdr:col>7</xdr:col>
      <xdr:colOff>1714499</xdr:colOff>
      <xdr:row>19</xdr:row>
      <xdr:rowOff>95250</xdr:rowOff>
    </xdr:to>
    <xdr:cxnSp macro="">
      <xdr:nvCxnSpPr>
        <xdr:cNvPr id="8" name="7 Conector recto"/>
        <xdr:cNvCxnSpPr/>
      </xdr:nvCxnSpPr>
      <xdr:spPr bwMode="auto">
        <a:xfrm>
          <a:off x="9424988" y="3193256"/>
          <a:ext cx="404811" cy="31194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</xdr:row>
      <xdr:rowOff>190500</xdr:rowOff>
    </xdr:from>
    <xdr:to>
      <xdr:col>1</xdr:col>
      <xdr:colOff>1666875</xdr:colOff>
      <xdr:row>6</xdr:row>
      <xdr:rowOff>190500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47625" y="146685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</xdr:colOff>
      <xdr:row>0</xdr:row>
      <xdr:rowOff>0</xdr:rowOff>
    </xdr:from>
    <xdr:to>
      <xdr:col>1</xdr:col>
      <xdr:colOff>1143001</xdr:colOff>
      <xdr:row>2</xdr:row>
      <xdr:rowOff>0</xdr:rowOff>
    </xdr:to>
    <xdr:pic>
      <xdr:nvPicPr>
        <xdr:cNvPr id="4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4668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NICA2\demartin\Documents%20and%20Settings\demartin\Configuraci&#243;n%20local\Archivos%20temporales%20de%20Internet\Content.IE5\SLMVCDER\Comp%20Ampliacion%20Z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NICA2\demartin\Obras\Ripio%20Prosap\Certificados\Certificacion%20Prosap%20Z%20V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nica2\demartin\Area%20Tecnica\D.P.V%20E.R\RPN&#186;4%20LOS%20CHARRUAS\Copia%20de%20Ruta%204-Los%20Charru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q_1\c\Trabajo%20en%20la%20Empresa\Licitaciones\ARCHIVOS%20BASE\PuertoDiamante2presentad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nica2\demartin\Area%20Tecnica\D.N.V\RNN&#186;127_Acceso%20Sauce%20Luna\Propuesta%20Economica\DNV(39-10)_ACCESO_A_SAUCE_DE-LUNA_ORIG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nica2\demartin\Area%20Tecnica\D.P.V.E.R\REPOSICION%20RIPIO%20RPN&#176;20%20-%20LIC_09_10_JUNIO_2010\Propuesta%20Economica\REPOSICION_RIPIO_RPN&#176;20_LIC_09_2010_ORIG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q_1\c\Trabajo%20en%20la%20Empresa\Licitaciones\ARCHIVOS%20BASE\Mis%20documentos\CARGNEL%20Ricaro\ESCUELA%20LICEO\Nuevo%20Edificio%20Lice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ches Tr3"/>
      <sheetName val="Puente A° Mulas"/>
      <sheetName val="Comp Amp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trol Cant"/>
      <sheetName val="Resumen"/>
      <sheetName val="C13"/>
      <sheetName val="C12"/>
      <sheetName val="C11"/>
      <sheetName val="C10"/>
      <sheetName val="C9"/>
      <sheetName val="C8"/>
      <sheetName val="C7"/>
      <sheetName val="C6"/>
      <sheetName val="C5"/>
      <sheetName val="C4"/>
      <sheetName val="C3"/>
      <sheetName val="C2"/>
      <sheetName val="C1"/>
      <sheetName val="Distribucion"/>
      <sheetName val="C13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.D."/>
      <sheetName val="EQ."/>
      <sheetName val="R.C."/>
      <sheetName val="C.U."/>
      <sheetName val="CU.Aux."/>
      <sheetName val="M.C."/>
      <sheetName val="T-AA"/>
      <sheetName val="IND."/>
      <sheetName val="Oferta"/>
      <sheetName val="Plan-Curva"/>
      <sheetName val="Listado Equip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urva 3"/>
      <sheetName val="P. Trabajo (3)"/>
      <sheetName val="P. Trabajo (2)"/>
      <sheetName val="L Precios"/>
      <sheetName val="K,M Obra"/>
      <sheetName val="Previos"/>
      <sheetName val="Analisis"/>
      <sheetName val="Presup"/>
      <sheetName val="P. Trabajo"/>
      <sheetName val="Curv Inv."/>
      <sheetName val="Plan Acopio"/>
      <sheetName val="GASTOS G."/>
      <sheetName val="Comparativa"/>
      <sheetName val="MESCLA"/>
      <sheetName val="Comp x ml"/>
      <sheetName val="MODI-RULO"/>
      <sheetName val="Computo rulo"/>
      <sheetName val="computo 2da.Modificacion"/>
      <sheetName val="modificacion"/>
      <sheetName val="Preci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dice Gs.Grales"/>
      <sheetName val="Factor &quot;K&quot;"/>
      <sheetName val="Lista de Precios"/>
      <sheetName val="Previos"/>
      <sheetName val="Análisis"/>
      <sheetName val="PROPUESTA"/>
      <sheetName val="Plan de Trabajo %"/>
      <sheetName val="Plan de Inversión $"/>
      <sheetName val="Títulos"/>
      <sheetName val="Lista Materiales"/>
    </sheetNames>
    <sheetDataSet>
      <sheetData sheetId="0">
        <row r="407">
          <cell r="Q407">
            <v>0.1</v>
          </cell>
        </row>
        <row r="413">
          <cell r="P413">
            <v>0.03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Indice Gs.Grales"/>
      <sheetName val="Factor &quot;K&quot;"/>
      <sheetName val="Previos"/>
      <sheetName val="Lista de Precios"/>
      <sheetName val="Análisis"/>
      <sheetName val="PROPUESTA"/>
      <sheetName val="Plan de Trabajo %"/>
      <sheetName val="Plan de Inversion $ "/>
      <sheetName val="Títulos"/>
      <sheetName val="Lista Materiales"/>
      <sheetName val="Hoja1"/>
    </sheetNames>
    <sheetDataSet>
      <sheetData sheetId="0"/>
      <sheetData sheetId="1">
        <row r="13">
          <cell r="F13">
            <v>0.15</v>
          </cell>
        </row>
        <row r="14">
          <cell r="F14">
            <v>0.1</v>
          </cell>
        </row>
        <row r="16">
          <cell r="F16">
            <v>0.21</v>
          </cell>
        </row>
      </sheetData>
      <sheetData sheetId="2"/>
      <sheetData sheetId="3">
        <row r="29">
          <cell r="G29">
            <v>3.1</v>
          </cell>
        </row>
      </sheetData>
      <sheetData sheetId="4"/>
      <sheetData sheetId="5"/>
      <sheetData sheetId="6"/>
      <sheetData sheetId="7"/>
      <sheetData sheetId="8">
        <row r="4">
          <cell r="B4" t="str">
            <v>OBRA: " RUTA PROVINCIAL N° 20 - TRAMO: RUTA NACIONAL N° 18 - RUTA PROVINCIAL N° 22 - OBRA REPOSICION DE RIPIO NATURAL ARCILLOSO - DEPARTAMENTOS VILLAGUAY Y FEDERAL - PROVINCIA DE ENTRE RIOS "</v>
          </cell>
        </row>
      </sheetData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ASTOS G."/>
      <sheetName val="K,M Obra"/>
      <sheetName val="Plan Acopio"/>
      <sheetName val="Presupuesto"/>
      <sheetName val="P.Trabajo"/>
      <sheetName val="analisis"/>
      <sheetName val="Presupuesto (2)"/>
      <sheetName val="Hoja3"/>
      <sheetName val="Hoja4"/>
      <sheetName val="Hoj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P184"/>
  <sheetViews>
    <sheetView tabSelected="1" topLeftCell="A40" workbookViewId="0">
      <selection activeCell="L76" sqref="L76"/>
    </sheetView>
  </sheetViews>
  <sheetFormatPr baseColWidth="10" defaultRowHeight="12.75"/>
  <cols>
    <col min="1" max="1" width="4.109375" style="134" customWidth="1"/>
    <col min="2" max="2" width="38.6640625" style="134" customWidth="1"/>
    <col min="3" max="3" width="4.33203125" style="134" customWidth="1"/>
    <col min="4" max="4" width="5.44140625" style="134" customWidth="1"/>
    <col min="5" max="5" width="5" style="134" customWidth="1"/>
    <col min="6" max="6" width="6.109375" style="134" customWidth="1"/>
    <col min="7" max="7" width="5.21875" style="134" customWidth="1"/>
    <col min="8" max="8" width="10.77734375" style="135" customWidth="1"/>
    <col min="9" max="9" width="11" style="135" customWidth="1"/>
    <col min="10" max="10" width="2.88671875" style="134" customWidth="1"/>
    <col min="11" max="11" width="6.77734375" style="134" customWidth="1"/>
    <col min="12" max="12" width="14.77734375" style="134" customWidth="1"/>
    <col min="13" max="13" width="14.109375" style="134" customWidth="1"/>
    <col min="14" max="14" width="11.5546875" style="134"/>
    <col min="15" max="15" width="11.44140625" style="134" customWidth="1"/>
    <col min="16" max="16384" width="11.5546875" style="134"/>
  </cols>
  <sheetData>
    <row r="3" spans="1:16">
      <c r="A3" s="150" t="s">
        <v>94</v>
      </c>
    </row>
    <row r="4" spans="1:16" ht="22.5" customHeight="1">
      <c r="A4" s="306" t="s">
        <v>95</v>
      </c>
      <c r="B4" s="307"/>
      <c r="C4" s="307"/>
      <c r="D4" s="307"/>
      <c r="E4" s="307"/>
      <c r="F4" s="307"/>
      <c r="G4" s="307"/>
      <c r="H4" s="307"/>
      <c r="I4" s="308"/>
      <c r="J4" s="151"/>
      <c r="K4" s="151"/>
      <c r="L4" s="151"/>
    </row>
    <row r="5" spans="1:16">
      <c r="A5" s="152"/>
      <c r="B5" s="148"/>
      <c r="C5" s="153"/>
      <c r="D5" s="153"/>
      <c r="E5" s="153"/>
      <c r="F5" s="153"/>
      <c r="G5" s="153"/>
      <c r="H5" s="154"/>
      <c r="I5" s="155"/>
      <c r="J5" s="148"/>
      <c r="K5" s="148"/>
      <c r="L5" s="148"/>
      <c r="O5" s="149"/>
    </row>
    <row r="6" spans="1:16">
      <c r="A6" s="292" t="s">
        <v>91</v>
      </c>
      <c r="B6" s="293"/>
      <c r="C6" s="293"/>
      <c r="D6" s="294"/>
      <c r="E6" s="294"/>
      <c r="F6" s="294"/>
      <c r="G6" s="294"/>
      <c r="H6" s="293"/>
      <c r="I6" s="295"/>
    </row>
    <row r="7" spans="1:16">
      <c r="H7" s="134"/>
      <c r="I7" s="134"/>
    </row>
    <row r="8" spans="1:16" ht="6.75" customHeight="1">
      <c r="A8" s="296" t="s">
        <v>4</v>
      </c>
      <c r="B8" s="309" t="s">
        <v>83</v>
      </c>
      <c r="C8" s="299" t="s">
        <v>81</v>
      </c>
      <c r="D8" s="310" t="s">
        <v>98</v>
      </c>
      <c r="E8" s="310" t="s">
        <v>99</v>
      </c>
      <c r="F8" s="310" t="s">
        <v>100</v>
      </c>
      <c r="G8" s="310" t="s">
        <v>101</v>
      </c>
      <c r="H8" s="302" t="s">
        <v>82</v>
      </c>
      <c r="I8" s="303"/>
    </row>
    <row r="9" spans="1:16" ht="6.75" customHeight="1">
      <c r="A9" s="297"/>
      <c r="B9" s="297"/>
      <c r="C9" s="300"/>
      <c r="D9" s="311"/>
      <c r="E9" s="311"/>
      <c r="F9" s="311"/>
      <c r="G9" s="311"/>
      <c r="H9" s="304"/>
      <c r="I9" s="305"/>
      <c r="O9" s="137"/>
    </row>
    <row r="10" spans="1:16" ht="12" customHeight="1">
      <c r="A10" s="298"/>
      <c r="B10" s="298"/>
      <c r="C10" s="301"/>
      <c r="D10" s="312"/>
      <c r="E10" s="312"/>
      <c r="F10" s="312"/>
      <c r="G10" s="312"/>
      <c r="H10" s="208" t="s">
        <v>92</v>
      </c>
      <c r="I10" s="208" t="s">
        <v>93</v>
      </c>
      <c r="L10" s="145"/>
      <c r="M10" s="138"/>
    </row>
    <row r="11" spans="1:16">
      <c r="A11" s="156">
        <v>1</v>
      </c>
      <c r="B11" s="188" t="s">
        <v>96</v>
      </c>
      <c r="C11" s="157"/>
      <c r="D11" s="157"/>
      <c r="E11" s="157"/>
      <c r="F11" s="157"/>
      <c r="G11" s="157"/>
      <c r="H11" s="185"/>
      <c r="I11" s="185"/>
      <c r="L11" s="146"/>
    </row>
    <row r="12" spans="1:16">
      <c r="A12" s="136"/>
      <c r="B12" s="164" t="s">
        <v>97</v>
      </c>
      <c r="C12" s="159"/>
      <c r="D12" s="159"/>
      <c r="E12" s="159"/>
      <c r="F12" s="159"/>
      <c r="G12" s="159"/>
      <c r="H12" s="160"/>
      <c r="I12" s="161"/>
      <c r="L12" s="146"/>
      <c r="N12" s="142"/>
      <c r="P12" s="143"/>
    </row>
    <row r="13" spans="1:16">
      <c r="A13" s="136"/>
      <c r="B13" s="158" t="s">
        <v>118</v>
      </c>
      <c r="C13" s="159" t="s">
        <v>17</v>
      </c>
      <c r="D13" s="186">
        <v>12</v>
      </c>
      <c r="E13" s="186">
        <v>1</v>
      </c>
      <c r="F13" s="186">
        <v>0.2</v>
      </c>
      <c r="G13" s="187">
        <v>1</v>
      </c>
      <c r="H13" s="160">
        <f>ROUND(D13*E13*F13*G13,3)</f>
        <v>2.4</v>
      </c>
      <c r="I13" s="161"/>
      <c r="L13" s="146"/>
      <c r="N13" s="142"/>
      <c r="P13" s="143"/>
    </row>
    <row r="14" spans="1:16">
      <c r="A14" s="136"/>
      <c r="B14" s="158" t="s">
        <v>102</v>
      </c>
      <c r="C14" s="159" t="s">
        <v>17</v>
      </c>
      <c r="D14" s="186">
        <v>0.6</v>
      </c>
      <c r="E14" s="186">
        <v>0.6</v>
      </c>
      <c r="F14" s="186">
        <v>1.2</v>
      </c>
      <c r="G14" s="187">
        <v>2</v>
      </c>
      <c r="H14" s="160">
        <f>ROUND(D14*E14*F14*G14,3)</f>
        <v>0.86399999999999999</v>
      </c>
      <c r="I14" s="161"/>
      <c r="L14" s="146"/>
      <c r="N14" s="142"/>
      <c r="P14" s="143"/>
    </row>
    <row r="15" spans="1:16">
      <c r="A15" s="136"/>
      <c r="B15" s="164" t="s">
        <v>103</v>
      </c>
      <c r="C15" s="159"/>
      <c r="D15" s="186"/>
      <c r="E15" s="186"/>
      <c r="F15" s="186"/>
      <c r="G15" s="187"/>
      <c r="H15" s="160"/>
      <c r="I15" s="161"/>
      <c r="L15" s="146"/>
      <c r="N15" s="142"/>
      <c r="P15" s="143"/>
    </row>
    <row r="16" spans="1:16">
      <c r="A16" s="136"/>
      <c r="B16" s="158" t="s">
        <v>104</v>
      </c>
      <c r="C16" s="159"/>
      <c r="D16" s="186"/>
      <c r="E16" s="186"/>
      <c r="F16" s="186"/>
      <c r="G16" s="187"/>
      <c r="H16" s="160"/>
      <c r="I16" s="161"/>
      <c r="L16" s="146"/>
      <c r="N16" s="142"/>
      <c r="P16" s="143"/>
    </row>
    <row r="17" spans="1:16">
      <c r="A17" s="136"/>
      <c r="B17" s="158" t="s">
        <v>105</v>
      </c>
      <c r="C17" s="159" t="s">
        <v>17</v>
      </c>
      <c r="D17" s="186">
        <v>1.9</v>
      </c>
      <c r="E17" s="186">
        <v>1</v>
      </c>
      <c r="F17" s="186">
        <v>0.3</v>
      </c>
      <c r="G17" s="187">
        <v>2</v>
      </c>
      <c r="H17" s="160">
        <f>ROUND(D17*E17*F17*G17,3)</f>
        <v>1.1399999999999999</v>
      </c>
      <c r="I17" s="161"/>
      <c r="L17" s="146"/>
      <c r="N17" s="142"/>
      <c r="P17" s="143"/>
    </row>
    <row r="18" spans="1:16">
      <c r="A18" s="136"/>
      <c r="B18" s="158" t="s">
        <v>106</v>
      </c>
      <c r="C18" s="159" t="s">
        <v>17</v>
      </c>
      <c r="D18" s="186">
        <v>1.9</v>
      </c>
      <c r="E18" s="186">
        <v>1.5</v>
      </c>
      <c r="F18" s="186">
        <v>0.6</v>
      </c>
      <c r="G18" s="187">
        <v>1</v>
      </c>
      <c r="H18" s="160">
        <f t="shared" ref="H18:H29" si="0">ROUND(D18*E18*F18*G18,3)</f>
        <v>1.71</v>
      </c>
      <c r="I18" s="161"/>
      <c r="L18" s="146"/>
      <c r="N18" s="142"/>
      <c r="P18" s="143"/>
    </row>
    <row r="19" spans="1:16">
      <c r="A19" s="136"/>
      <c r="B19" s="158" t="s">
        <v>107</v>
      </c>
      <c r="C19" s="159" t="s">
        <v>17</v>
      </c>
      <c r="D19" s="186">
        <v>5</v>
      </c>
      <c r="E19" s="186">
        <v>1.9</v>
      </c>
      <c r="F19" s="186">
        <v>0.25</v>
      </c>
      <c r="G19" s="187">
        <v>1</v>
      </c>
      <c r="H19" s="160">
        <f t="shared" si="0"/>
        <v>2.375</v>
      </c>
      <c r="I19" s="161"/>
      <c r="L19" s="146"/>
      <c r="N19" s="142"/>
      <c r="P19" s="143"/>
    </row>
    <row r="20" spans="1:16">
      <c r="A20" s="136"/>
      <c r="B20" s="158" t="s">
        <v>108</v>
      </c>
      <c r="C20" s="159" t="s">
        <v>17</v>
      </c>
      <c r="D20" s="186">
        <v>2.5</v>
      </c>
      <c r="E20" s="186">
        <v>1.9</v>
      </c>
      <c r="F20" s="186">
        <v>0.25</v>
      </c>
      <c r="G20" s="187">
        <v>1</v>
      </c>
      <c r="H20" s="160">
        <f t="shared" si="0"/>
        <v>1.1879999999999999</v>
      </c>
      <c r="I20" s="161"/>
      <c r="L20" s="146"/>
      <c r="N20" s="142"/>
      <c r="P20" s="143"/>
    </row>
    <row r="21" spans="1:16">
      <c r="A21" s="136"/>
      <c r="B21" s="158" t="s">
        <v>109</v>
      </c>
      <c r="C21" s="159" t="s">
        <v>17</v>
      </c>
      <c r="D21" s="186">
        <v>1.9</v>
      </c>
      <c r="E21" s="186">
        <v>2.5</v>
      </c>
      <c r="F21" s="186">
        <v>0.2</v>
      </c>
      <c r="G21" s="187">
        <v>1</v>
      </c>
      <c r="H21" s="160">
        <f t="shared" si="0"/>
        <v>0.95</v>
      </c>
      <c r="I21" s="161"/>
      <c r="L21" s="146"/>
      <c r="N21" s="142"/>
      <c r="P21" s="143"/>
    </row>
    <row r="22" spans="1:16">
      <c r="A22" s="136"/>
      <c r="B22" s="158" t="s">
        <v>110</v>
      </c>
      <c r="C22" s="159" t="s">
        <v>17</v>
      </c>
      <c r="D22" s="186">
        <v>1.9</v>
      </c>
      <c r="E22" s="186">
        <v>0.2</v>
      </c>
      <c r="F22" s="186">
        <v>0.5</v>
      </c>
      <c r="G22" s="187">
        <v>1</v>
      </c>
      <c r="H22" s="160">
        <f t="shared" si="0"/>
        <v>0.19</v>
      </c>
      <c r="I22" s="161"/>
      <c r="L22" s="146"/>
      <c r="N22" s="142"/>
      <c r="P22" s="143"/>
    </row>
    <row r="23" spans="1:16">
      <c r="A23" s="136"/>
      <c r="B23" s="158" t="s">
        <v>111</v>
      </c>
      <c r="C23" s="159" t="s">
        <v>17</v>
      </c>
      <c r="D23" s="186">
        <v>1.9</v>
      </c>
      <c r="E23" s="186">
        <v>12</v>
      </c>
      <c r="F23" s="186">
        <v>0.2</v>
      </c>
      <c r="G23" s="187">
        <v>1</v>
      </c>
      <c r="H23" s="160">
        <f t="shared" si="0"/>
        <v>4.5599999999999996</v>
      </c>
      <c r="I23" s="161"/>
      <c r="L23" s="146"/>
      <c r="N23" s="142"/>
      <c r="P23" s="143"/>
    </row>
    <row r="24" spans="1:16">
      <c r="A24" s="136"/>
      <c r="B24" s="158" t="s">
        <v>112</v>
      </c>
      <c r="C24" s="159" t="s">
        <v>17</v>
      </c>
      <c r="D24" s="186">
        <v>1.9</v>
      </c>
      <c r="E24" s="186">
        <v>12</v>
      </c>
      <c r="F24" s="186">
        <v>0.2</v>
      </c>
      <c r="G24" s="187">
        <v>1</v>
      </c>
      <c r="H24" s="160">
        <f t="shared" si="0"/>
        <v>4.5599999999999996</v>
      </c>
      <c r="I24" s="161"/>
      <c r="L24" s="146"/>
      <c r="N24" s="142"/>
      <c r="P24" s="143"/>
    </row>
    <row r="25" spans="1:16">
      <c r="A25" s="136"/>
      <c r="B25" s="158" t="s">
        <v>113</v>
      </c>
      <c r="C25" s="159" t="s">
        <v>17</v>
      </c>
      <c r="D25" s="186">
        <v>1.5</v>
      </c>
      <c r="E25" s="186">
        <v>12</v>
      </c>
      <c r="F25" s="186">
        <v>0.2</v>
      </c>
      <c r="G25" s="187">
        <v>2</v>
      </c>
      <c r="H25" s="160">
        <f t="shared" si="0"/>
        <v>7.2</v>
      </c>
      <c r="I25" s="161"/>
      <c r="L25" s="146"/>
      <c r="N25" s="142"/>
      <c r="P25" s="143"/>
    </row>
    <row r="26" spans="1:16">
      <c r="A26" s="136"/>
      <c r="B26" s="158" t="s">
        <v>114</v>
      </c>
      <c r="C26" s="159" t="s">
        <v>17</v>
      </c>
      <c r="D26" s="186">
        <v>7.16</v>
      </c>
      <c r="E26" s="186">
        <v>0.5</v>
      </c>
      <c r="F26" s="186">
        <v>0.2</v>
      </c>
      <c r="G26" s="187">
        <v>1</v>
      </c>
      <c r="H26" s="160">
        <f t="shared" si="0"/>
        <v>0.71599999999999997</v>
      </c>
      <c r="I26" s="161"/>
      <c r="L26" s="146"/>
      <c r="N26" s="142"/>
      <c r="P26" s="143"/>
    </row>
    <row r="27" spans="1:16">
      <c r="A27" s="136"/>
      <c r="B27" s="158" t="s">
        <v>115</v>
      </c>
      <c r="C27" s="159" t="s">
        <v>17</v>
      </c>
      <c r="D27" s="186">
        <v>2.5</v>
      </c>
      <c r="E27" s="186">
        <v>1</v>
      </c>
      <c r="F27" s="186">
        <v>0.2</v>
      </c>
      <c r="G27" s="187">
        <v>2</v>
      </c>
      <c r="H27" s="160">
        <f t="shared" si="0"/>
        <v>1</v>
      </c>
      <c r="I27" s="161"/>
      <c r="L27" s="146"/>
      <c r="N27" s="142"/>
      <c r="P27" s="143"/>
    </row>
    <row r="28" spans="1:16">
      <c r="A28" s="136"/>
      <c r="B28" s="158" t="s">
        <v>116</v>
      </c>
      <c r="C28" s="159" t="s">
        <v>17</v>
      </c>
      <c r="D28" s="186">
        <v>0.5</v>
      </c>
      <c r="E28" s="186">
        <v>0.25</v>
      </c>
      <c r="F28" s="186">
        <v>0.25</v>
      </c>
      <c r="G28" s="187">
        <v>6</v>
      </c>
      <c r="H28" s="160">
        <f t="shared" si="0"/>
        <v>0.188</v>
      </c>
      <c r="I28" s="161"/>
      <c r="L28" s="146"/>
      <c r="N28" s="142"/>
      <c r="P28" s="143"/>
    </row>
    <row r="29" spans="1:16">
      <c r="A29" s="136"/>
      <c r="B29" s="158" t="s">
        <v>117</v>
      </c>
      <c r="C29" s="159" t="s">
        <v>17</v>
      </c>
      <c r="D29" s="186">
        <v>5</v>
      </c>
      <c r="E29" s="186">
        <v>1.5</v>
      </c>
      <c r="F29" s="186">
        <v>0.2</v>
      </c>
      <c r="G29" s="187">
        <v>2</v>
      </c>
      <c r="H29" s="162">
        <f t="shared" si="0"/>
        <v>3</v>
      </c>
      <c r="I29" s="161"/>
      <c r="L29" s="146"/>
      <c r="N29" s="142"/>
      <c r="P29" s="143"/>
    </row>
    <row r="30" spans="1:16" ht="15.75" customHeight="1">
      <c r="A30" s="136"/>
      <c r="B30" s="164" t="s">
        <v>84</v>
      </c>
      <c r="C30" s="159" t="s">
        <v>17</v>
      </c>
      <c r="D30" s="186"/>
      <c r="E30" s="186"/>
      <c r="F30" s="186"/>
      <c r="G30" s="187"/>
      <c r="H30" s="160"/>
      <c r="I30" s="280">
        <f>SUM(H12:H29)</f>
        <v>32.040999999999997</v>
      </c>
    </row>
    <row r="31" spans="1:16" ht="14.25" customHeight="1">
      <c r="A31" s="166"/>
      <c r="B31" s="139"/>
      <c r="C31" s="140"/>
      <c r="D31" s="140"/>
      <c r="E31" s="140"/>
      <c r="F31" s="140"/>
      <c r="G31" s="140"/>
      <c r="H31" s="140"/>
      <c r="I31" s="141"/>
      <c r="N31" s="147"/>
    </row>
    <row r="32" spans="1:16">
      <c r="A32" s="171">
        <v>2</v>
      </c>
      <c r="B32" s="164" t="s">
        <v>119</v>
      </c>
      <c r="C32" s="159"/>
      <c r="D32" s="186"/>
      <c r="E32" s="186"/>
      <c r="F32" s="186"/>
      <c r="G32" s="187"/>
      <c r="H32" s="160"/>
      <c r="I32" s="161"/>
      <c r="L32" s="146"/>
      <c r="N32" s="142"/>
      <c r="P32" s="143"/>
    </row>
    <row r="33" spans="1:16">
      <c r="A33" s="171"/>
      <c r="B33" s="164" t="s">
        <v>97</v>
      </c>
      <c r="C33" s="159"/>
      <c r="D33" s="186"/>
      <c r="E33" s="186"/>
      <c r="F33" s="186"/>
      <c r="G33" s="187"/>
      <c r="H33" s="160"/>
      <c r="I33" s="161"/>
      <c r="L33" s="146"/>
      <c r="N33" s="142"/>
      <c r="P33" s="143"/>
    </row>
    <row r="34" spans="1:16">
      <c r="A34" s="136"/>
      <c r="B34" s="158" t="s">
        <v>120</v>
      </c>
      <c r="C34" s="159" t="s">
        <v>17</v>
      </c>
      <c r="D34" s="186">
        <v>9</v>
      </c>
      <c r="E34" s="186">
        <v>5</v>
      </c>
      <c r="F34" s="186">
        <v>3.2</v>
      </c>
      <c r="G34" s="187">
        <v>1</v>
      </c>
      <c r="H34" s="160">
        <f>ROUND(D34*E34*F34*G34,3)</f>
        <v>144</v>
      </c>
      <c r="I34" s="161"/>
      <c r="L34" s="146"/>
      <c r="N34" s="142"/>
      <c r="P34" s="143"/>
    </row>
    <row r="35" spans="1:16">
      <c r="A35" s="136"/>
      <c r="B35" s="158" t="s">
        <v>172</v>
      </c>
      <c r="C35" s="159" t="s">
        <v>17</v>
      </c>
      <c r="D35" s="186">
        <v>18</v>
      </c>
      <c r="E35" s="186">
        <v>5</v>
      </c>
      <c r="F35" s="186">
        <v>3</v>
      </c>
      <c r="G35" s="187">
        <v>1</v>
      </c>
      <c r="H35" s="160">
        <f>ROUND(D35*E35*F35*G35,3)</f>
        <v>270</v>
      </c>
      <c r="I35" s="161"/>
      <c r="L35" s="146"/>
      <c r="N35" s="142"/>
      <c r="P35" s="143"/>
    </row>
    <row r="36" spans="1:16">
      <c r="A36" s="136"/>
      <c r="B36" s="158" t="s">
        <v>122</v>
      </c>
      <c r="C36" s="159" t="s">
        <v>17</v>
      </c>
      <c r="D36" s="186">
        <v>23</v>
      </c>
      <c r="E36" s="186">
        <v>0.6</v>
      </c>
      <c r="F36" s="186">
        <v>0.8</v>
      </c>
      <c r="G36" s="195">
        <v>1</v>
      </c>
      <c r="H36" s="160">
        <f>ROUND(D36*E36*F36*G36,3)</f>
        <v>11.04</v>
      </c>
      <c r="I36" s="161"/>
      <c r="L36" s="146"/>
      <c r="N36" s="142"/>
      <c r="P36" s="143"/>
    </row>
    <row r="37" spans="1:16">
      <c r="A37" s="136"/>
      <c r="B37" s="164" t="s">
        <v>103</v>
      </c>
      <c r="C37" s="193"/>
      <c r="D37" s="194"/>
      <c r="E37" s="194"/>
      <c r="F37" s="194"/>
      <c r="G37" s="194"/>
      <c r="H37" s="134"/>
      <c r="I37" s="161"/>
      <c r="L37" s="146"/>
      <c r="N37" s="142"/>
      <c r="P37" s="143"/>
    </row>
    <row r="38" spans="1:16">
      <c r="A38" s="136"/>
      <c r="B38" s="158" t="s">
        <v>120</v>
      </c>
      <c r="C38" s="159" t="s">
        <v>17</v>
      </c>
      <c r="D38" s="186">
        <v>6.75</v>
      </c>
      <c r="E38" s="186">
        <v>8.6999999999999993</v>
      </c>
      <c r="F38" s="186">
        <v>5</v>
      </c>
      <c r="G38" s="187">
        <v>1</v>
      </c>
      <c r="H38" s="160">
        <f>ROUND(D38*E38*F38*G38,3)</f>
        <v>293.625</v>
      </c>
      <c r="I38" s="161"/>
      <c r="L38" s="146"/>
      <c r="N38" s="142"/>
      <c r="P38" s="143"/>
    </row>
    <row r="39" spans="1:16">
      <c r="A39" s="136"/>
      <c r="B39" s="158" t="s">
        <v>121</v>
      </c>
      <c r="C39" s="159" t="s">
        <v>17</v>
      </c>
      <c r="D39" s="186">
        <v>20</v>
      </c>
      <c r="E39" s="186">
        <v>3</v>
      </c>
      <c r="F39" s="186">
        <v>0.3</v>
      </c>
      <c r="G39" s="187">
        <v>2</v>
      </c>
      <c r="H39" s="162">
        <f t="shared" ref="H39" si="1">ROUND(D39*E39*F39*G39,3)</f>
        <v>36</v>
      </c>
      <c r="I39" s="161"/>
      <c r="L39" s="146"/>
      <c r="N39" s="142"/>
      <c r="P39" s="143"/>
    </row>
    <row r="40" spans="1:16">
      <c r="A40" s="136"/>
      <c r="B40" s="164" t="s">
        <v>84</v>
      </c>
      <c r="C40" s="159" t="s">
        <v>17</v>
      </c>
      <c r="D40" s="186"/>
      <c r="E40" s="186"/>
      <c r="F40" s="186"/>
      <c r="G40" s="187"/>
      <c r="H40" s="160"/>
      <c r="I40" s="189">
        <f>SUM(H34:H39)</f>
        <v>754.66499999999996</v>
      </c>
      <c r="K40" s="144">
        <f>+M86</f>
        <v>266.99934444444449</v>
      </c>
      <c r="L40" s="146" t="s">
        <v>173</v>
      </c>
      <c r="M40" s="134" t="s">
        <v>174</v>
      </c>
      <c r="N40" s="142">
        <f>270+485</f>
        <v>755</v>
      </c>
      <c r="P40" s="143"/>
    </row>
    <row r="41" spans="1:16">
      <c r="A41" s="190"/>
      <c r="B41" s="173"/>
      <c r="C41" s="174"/>
      <c r="D41" s="191"/>
      <c r="E41" s="191"/>
      <c r="F41" s="191"/>
      <c r="G41" s="192"/>
      <c r="H41" s="162"/>
      <c r="I41" s="163"/>
      <c r="L41" s="146"/>
      <c r="N41" s="142"/>
      <c r="P41" s="143"/>
    </row>
    <row r="42" spans="1:16">
      <c r="A42" s="171">
        <v>3</v>
      </c>
      <c r="B42" s="164" t="s">
        <v>177</v>
      </c>
      <c r="C42" s="159"/>
      <c r="D42" s="186"/>
      <c r="E42" s="186"/>
      <c r="F42" s="186"/>
      <c r="G42" s="187"/>
      <c r="H42" s="160"/>
      <c r="I42" s="161"/>
      <c r="L42" s="146"/>
      <c r="N42" s="142"/>
      <c r="P42" s="143"/>
    </row>
    <row r="43" spans="1:16">
      <c r="A43" s="136"/>
      <c r="B43" s="164" t="s">
        <v>124</v>
      </c>
      <c r="C43" s="159"/>
      <c r="D43" s="186"/>
      <c r="E43" s="186"/>
      <c r="F43" s="186"/>
      <c r="G43" s="187"/>
      <c r="H43" s="160"/>
      <c r="I43" s="161"/>
      <c r="L43" s="146"/>
      <c r="N43" s="142"/>
      <c r="P43" s="143"/>
    </row>
    <row r="44" spans="1:16">
      <c r="A44" s="136"/>
      <c r="B44" s="158" t="s">
        <v>175</v>
      </c>
      <c r="C44" s="159" t="s">
        <v>125</v>
      </c>
      <c r="D44" s="186"/>
      <c r="E44" s="186"/>
      <c r="F44" s="186"/>
      <c r="G44" s="187">
        <v>1</v>
      </c>
      <c r="H44" s="162">
        <v>1</v>
      </c>
      <c r="I44" s="161"/>
      <c r="L44" s="146"/>
      <c r="N44" s="142"/>
      <c r="P44" s="143"/>
    </row>
    <row r="45" spans="1:16">
      <c r="A45" s="136"/>
      <c r="B45" s="164" t="s">
        <v>84</v>
      </c>
      <c r="C45" s="159" t="s">
        <v>125</v>
      </c>
      <c r="D45" s="186"/>
      <c r="E45" s="186"/>
      <c r="F45" s="186"/>
      <c r="G45" s="187">
        <v>1</v>
      </c>
      <c r="H45" s="160"/>
      <c r="I45" s="189">
        <f>SUM(H43:H44)</f>
        <v>1</v>
      </c>
      <c r="L45" s="146"/>
      <c r="N45" s="142"/>
      <c r="P45" s="143"/>
    </row>
    <row r="46" spans="1:16">
      <c r="A46" s="136"/>
      <c r="B46" s="209"/>
      <c r="C46" s="174"/>
      <c r="D46" s="191"/>
      <c r="E46" s="191"/>
      <c r="F46" s="191"/>
      <c r="G46" s="192"/>
      <c r="H46" s="162"/>
      <c r="I46" s="163"/>
      <c r="L46" s="146"/>
      <c r="N46" s="142"/>
      <c r="P46" s="143"/>
    </row>
    <row r="47" spans="1:16">
      <c r="A47" s="136"/>
      <c r="B47" s="164" t="s">
        <v>126</v>
      </c>
      <c r="C47" s="159"/>
      <c r="D47" s="186"/>
      <c r="E47" s="186"/>
      <c r="F47" s="186"/>
      <c r="G47" s="187"/>
      <c r="H47" s="160"/>
      <c r="I47" s="161"/>
      <c r="L47" s="146"/>
      <c r="N47" s="142"/>
      <c r="P47" s="143"/>
    </row>
    <row r="48" spans="1:16">
      <c r="A48" s="136"/>
      <c r="B48" s="158" t="s">
        <v>176</v>
      </c>
      <c r="C48" s="159" t="s">
        <v>125</v>
      </c>
      <c r="D48" s="186"/>
      <c r="E48" s="186"/>
      <c r="F48" s="186"/>
      <c r="G48" s="187">
        <v>1</v>
      </c>
      <c r="H48" s="162">
        <v>1</v>
      </c>
      <c r="I48" s="161"/>
      <c r="L48" s="146"/>
      <c r="N48" s="142"/>
      <c r="P48" s="143"/>
    </row>
    <row r="49" spans="1:16">
      <c r="A49" s="136"/>
      <c r="B49" s="164" t="str">
        <f>+B45</f>
        <v xml:space="preserve">A ejecutar </v>
      </c>
      <c r="C49" s="159" t="s">
        <v>125</v>
      </c>
      <c r="D49" s="186"/>
      <c r="E49" s="186"/>
      <c r="F49" s="186"/>
      <c r="G49" s="187">
        <v>1</v>
      </c>
      <c r="H49" s="160"/>
      <c r="I49" s="189">
        <f>SUM(H47:H48)</f>
        <v>1</v>
      </c>
      <c r="L49" s="146"/>
      <c r="N49" s="142"/>
      <c r="P49" s="143"/>
    </row>
    <row r="50" spans="1:16">
      <c r="A50" s="190"/>
      <c r="B50" s="197"/>
      <c r="C50" s="174"/>
      <c r="D50" s="191"/>
      <c r="E50" s="191"/>
      <c r="F50" s="191"/>
      <c r="G50" s="192"/>
      <c r="H50" s="162"/>
      <c r="I50" s="163"/>
      <c r="L50" s="146"/>
      <c r="N50" s="142"/>
      <c r="P50" s="143"/>
    </row>
    <row r="51" spans="1:16">
      <c r="A51" s="171">
        <v>4</v>
      </c>
      <c r="B51" s="164" t="s">
        <v>85</v>
      </c>
      <c r="C51" s="159"/>
      <c r="D51" s="186"/>
      <c r="E51" s="186"/>
      <c r="F51" s="186"/>
      <c r="G51" s="187"/>
      <c r="H51" s="160"/>
      <c r="I51" s="161"/>
      <c r="L51" s="146"/>
      <c r="N51" s="142"/>
      <c r="P51" s="143"/>
    </row>
    <row r="52" spans="1:16">
      <c r="A52" s="136"/>
      <c r="B52" s="158" t="s">
        <v>128</v>
      </c>
      <c r="C52" s="159"/>
      <c r="D52" s="186"/>
      <c r="E52" s="186"/>
      <c r="F52" s="186"/>
      <c r="G52" s="187"/>
      <c r="H52" s="160"/>
      <c r="I52" s="161"/>
      <c r="L52" s="146"/>
      <c r="N52" s="142"/>
      <c r="P52" s="143"/>
    </row>
    <row r="53" spans="1:16">
      <c r="A53" s="136"/>
      <c r="B53" s="164" t="s">
        <v>97</v>
      </c>
      <c r="C53" s="159" t="s">
        <v>30</v>
      </c>
      <c r="D53" s="201">
        <v>3.2639999999999998</v>
      </c>
      <c r="E53" s="186">
        <v>0.08</v>
      </c>
      <c r="F53" s="186"/>
      <c r="G53" s="187">
        <v>1</v>
      </c>
      <c r="H53" s="160">
        <f>ROUND(D53*E53,3)</f>
        <v>0.26100000000000001</v>
      </c>
      <c r="I53" s="161"/>
      <c r="L53" s="146"/>
      <c r="N53" s="142"/>
      <c r="P53" s="143"/>
    </row>
    <row r="54" spans="1:16">
      <c r="A54" s="136"/>
      <c r="B54" s="164" t="s">
        <v>103</v>
      </c>
      <c r="C54" s="159" t="s">
        <v>30</v>
      </c>
      <c r="D54" s="201">
        <v>28.777000000000001</v>
      </c>
      <c r="E54" s="186">
        <f>+E53</f>
        <v>0.08</v>
      </c>
      <c r="F54" s="186"/>
      <c r="G54" s="187">
        <v>1</v>
      </c>
      <c r="H54" s="162">
        <f>ROUND(D54*E54,3)</f>
        <v>2.302</v>
      </c>
      <c r="I54" s="160"/>
      <c r="L54" s="146"/>
      <c r="N54" s="142"/>
      <c r="P54" s="143"/>
    </row>
    <row r="55" spans="1:16">
      <c r="A55" s="136"/>
      <c r="B55" s="164" t="s">
        <v>84</v>
      </c>
      <c r="C55" s="159" t="s">
        <v>30</v>
      </c>
      <c r="D55" s="186"/>
      <c r="E55" s="186"/>
      <c r="F55" s="186"/>
      <c r="G55" s="187"/>
      <c r="H55" s="160"/>
      <c r="I55" s="204">
        <f>SUM(H52:H54)</f>
        <v>2.5630000000000002</v>
      </c>
      <c r="L55" s="146"/>
      <c r="N55" s="142"/>
      <c r="P55" s="143"/>
    </row>
    <row r="56" spans="1:16">
      <c r="A56" s="198"/>
      <c r="B56" s="199"/>
      <c r="C56" s="200"/>
      <c r="D56" s="200"/>
      <c r="E56" s="200"/>
      <c r="F56" s="200"/>
      <c r="G56" s="200"/>
      <c r="H56" s="162"/>
      <c r="I56" s="163"/>
    </row>
    <row r="57" spans="1:16">
      <c r="A57" s="172">
        <v>5</v>
      </c>
      <c r="B57" s="164" t="s">
        <v>129</v>
      </c>
      <c r="C57" s="157"/>
      <c r="D57" s="157"/>
      <c r="E57" s="157"/>
      <c r="F57" s="157"/>
      <c r="G57" s="157"/>
      <c r="H57" s="161"/>
      <c r="I57" s="167"/>
      <c r="O57" s="144"/>
    </row>
    <row r="58" spans="1:16">
      <c r="A58" s="169"/>
      <c r="B58" s="170" t="s">
        <v>130</v>
      </c>
      <c r="C58" s="168" t="s">
        <v>33</v>
      </c>
      <c r="D58" s="168">
        <v>7.62</v>
      </c>
      <c r="E58" s="168"/>
      <c r="F58" s="168"/>
      <c r="G58" s="168">
        <v>3</v>
      </c>
      <c r="H58" s="160">
        <f>ROUND(D58*G58,3)</f>
        <v>22.86</v>
      </c>
      <c r="I58" s="161"/>
      <c r="L58" s="143"/>
      <c r="O58" s="144"/>
    </row>
    <row r="59" spans="1:16">
      <c r="A59" s="169"/>
      <c r="B59" s="170" t="s">
        <v>131</v>
      </c>
      <c r="C59" s="168" t="s">
        <v>33</v>
      </c>
      <c r="D59" s="168">
        <f>+D58</f>
        <v>7.62</v>
      </c>
      <c r="E59" s="168"/>
      <c r="F59" s="168"/>
      <c r="G59" s="168">
        <v>3</v>
      </c>
      <c r="H59" s="162">
        <f>ROUND(D59*G59,3)</f>
        <v>22.86</v>
      </c>
      <c r="I59" s="161"/>
      <c r="L59" s="143"/>
      <c r="O59" s="144"/>
    </row>
    <row r="60" spans="1:16">
      <c r="A60" s="171"/>
      <c r="B60" s="164" t="s">
        <v>84</v>
      </c>
      <c r="C60" s="159" t="s">
        <v>33</v>
      </c>
      <c r="D60" s="159"/>
      <c r="E60" s="159"/>
      <c r="F60" s="159"/>
      <c r="G60" s="159"/>
      <c r="H60" s="160"/>
      <c r="I60" s="204">
        <f>SUM(H58:H59)</f>
        <v>45.72</v>
      </c>
      <c r="O60" s="144"/>
    </row>
    <row r="61" spans="1:16">
      <c r="A61" s="166"/>
      <c r="B61" s="173"/>
      <c r="C61" s="174"/>
      <c r="D61" s="174"/>
      <c r="E61" s="174"/>
      <c r="F61" s="174"/>
      <c r="G61" s="174"/>
      <c r="H61" s="162"/>
      <c r="I61" s="205"/>
      <c r="O61" s="144"/>
    </row>
    <row r="62" spans="1:16">
      <c r="A62" s="172">
        <v>6</v>
      </c>
      <c r="B62" s="202" t="s">
        <v>132</v>
      </c>
      <c r="C62" s="157"/>
      <c r="D62" s="157"/>
      <c r="E62" s="157"/>
      <c r="F62" s="157"/>
      <c r="G62" s="157"/>
      <c r="H62" s="161"/>
      <c r="I62" s="167"/>
      <c r="O62" s="144"/>
    </row>
    <row r="63" spans="1:16">
      <c r="A63" s="169"/>
      <c r="B63" s="164" t="s">
        <v>97</v>
      </c>
      <c r="C63" s="168" t="s">
        <v>17</v>
      </c>
      <c r="D63" s="284">
        <v>50</v>
      </c>
      <c r="E63" s="168">
        <v>3.5</v>
      </c>
      <c r="F63" s="168">
        <v>1</v>
      </c>
      <c r="G63" s="168">
        <v>1</v>
      </c>
      <c r="H63" s="160">
        <f t="shared" ref="H63:H64" si="2">ROUND(D63*E63*F63*G63,3)</f>
        <v>175</v>
      </c>
      <c r="I63" s="161"/>
      <c r="O63" s="144"/>
    </row>
    <row r="64" spans="1:16">
      <c r="A64" s="169"/>
      <c r="B64" s="164" t="s">
        <v>103</v>
      </c>
      <c r="C64" s="168" t="s">
        <v>17</v>
      </c>
      <c r="D64" s="284">
        <v>50</v>
      </c>
      <c r="E64" s="168">
        <v>3.5</v>
      </c>
      <c r="F64" s="168">
        <v>1</v>
      </c>
      <c r="G64" s="168">
        <v>1</v>
      </c>
      <c r="H64" s="162">
        <f t="shared" si="2"/>
        <v>175</v>
      </c>
      <c r="I64" s="161"/>
      <c r="O64" s="144"/>
    </row>
    <row r="65" spans="1:15">
      <c r="A65" s="171"/>
      <c r="B65" s="164" t="s">
        <v>84</v>
      </c>
      <c r="C65" s="159" t="s">
        <v>17</v>
      </c>
      <c r="D65" s="159"/>
      <c r="E65" s="159"/>
      <c r="F65" s="159"/>
      <c r="G65" s="159"/>
      <c r="H65" s="160"/>
      <c r="I65" s="204">
        <f>SUM(H63:H64)</f>
        <v>350</v>
      </c>
      <c r="K65" s="144">
        <f>+M85</f>
        <v>343.28487142857148</v>
      </c>
      <c r="L65" s="143"/>
      <c r="O65" s="144"/>
    </row>
    <row r="66" spans="1:15">
      <c r="A66" s="166"/>
      <c r="B66" s="173"/>
      <c r="C66" s="174"/>
      <c r="D66" s="174"/>
      <c r="E66" s="174"/>
      <c r="F66" s="174"/>
      <c r="G66" s="174"/>
      <c r="H66" s="162"/>
      <c r="I66" s="205"/>
      <c r="O66" s="144"/>
    </row>
    <row r="67" spans="1:15">
      <c r="A67" s="171">
        <v>7</v>
      </c>
      <c r="B67" s="164" t="s">
        <v>133</v>
      </c>
      <c r="C67" s="159"/>
      <c r="D67" s="159"/>
      <c r="E67" s="159"/>
      <c r="F67" s="159"/>
      <c r="G67" s="159"/>
      <c r="H67" s="160"/>
      <c r="I67" s="206"/>
      <c r="O67" s="144"/>
    </row>
    <row r="68" spans="1:15">
      <c r="A68" s="171"/>
      <c r="B68" s="164" t="s">
        <v>103</v>
      </c>
      <c r="C68" s="159"/>
      <c r="D68" s="159"/>
      <c r="E68" s="159"/>
      <c r="F68" s="159"/>
      <c r="G68" s="159"/>
      <c r="H68" s="160"/>
      <c r="I68" s="206"/>
      <c r="O68" s="144"/>
    </row>
    <row r="69" spans="1:15">
      <c r="A69" s="171"/>
      <c r="B69" s="158" t="s">
        <v>134</v>
      </c>
      <c r="C69" s="159" t="s">
        <v>17</v>
      </c>
      <c r="D69" s="186">
        <v>1.9</v>
      </c>
      <c r="E69" s="186">
        <v>1</v>
      </c>
      <c r="F69" s="186">
        <v>0.05</v>
      </c>
      <c r="G69" s="187">
        <v>2</v>
      </c>
      <c r="H69" s="160">
        <f>ROUND(D69*E69*F69*G69,3)</f>
        <v>0.19</v>
      </c>
      <c r="I69" s="206"/>
      <c r="O69" s="144"/>
    </row>
    <row r="70" spans="1:15">
      <c r="A70" s="171"/>
      <c r="B70" s="158" t="s">
        <v>135</v>
      </c>
      <c r="C70" s="159" t="s">
        <v>17</v>
      </c>
      <c r="D70" s="186">
        <v>1.9</v>
      </c>
      <c r="E70" s="186">
        <v>1.5</v>
      </c>
      <c r="F70" s="186">
        <v>0.05</v>
      </c>
      <c r="G70" s="187">
        <v>1</v>
      </c>
      <c r="H70" s="160">
        <f>ROUND(D70*E70*F70*G70,3)</f>
        <v>0.14299999999999999</v>
      </c>
      <c r="I70" s="206"/>
      <c r="O70" s="144"/>
    </row>
    <row r="71" spans="1:15">
      <c r="A71" s="171"/>
      <c r="B71" s="158" t="s">
        <v>136</v>
      </c>
      <c r="C71" s="159" t="s">
        <v>17</v>
      </c>
      <c r="D71" s="186">
        <v>1.9</v>
      </c>
      <c r="E71" s="186">
        <v>12</v>
      </c>
      <c r="F71" s="186">
        <v>0.05</v>
      </c>
      <c r="G71" s="187">
        <v>1</v>
      </c>
      <c r="H71" s="160">
        <f>ROUND(D71*E71*F71*G71,3)</f>
        <v>1.1399999999999999</v>
      </c>
      <c r="I71" s="206"/>
      <c r="O71" s="144"/>
    </row>
    <row r="72" spans="1:15">
      <c r="A72" s="171"/>
      <c r="B72" s="158" t="s">
        <v>137</v>
      </c>
      <c r="C72" s="168" t="s">
        <v>17</v>
      </c>
      <c r="D72" s="186">
        <v>1.9</v>
      </c>
      <c r="E72" s="186">
        <v>2.5</v>
      </c>
      <c r="F72" s="186">
        <v>0.05</v>
      </c>
      <c r="G72" s="187">
        <v>1</v>
      </c>
      <c r="H72" s="162">
        <f>ROUND(D72*E72*F72*G72,3)</f>
        <v>0.23799999999999999</v>
      </c>
      <c r="I72" s="161"/>
      <c r="M72" s="160"/>
      <c r="O72" s="144"/>
    </row>
    <row r="73" spans="1:15">
      <c r="A73" s="171"/>
      <c r="B73" s="164" t="str">
        <f>+B65</f>
        <v xml:space="preserve">A ejecutar </v>
      </c>
      <c r="C73" s="159" t="s">
        <v>17</v>
      </c>
      <c r="D73" s="159"/>
      <c r="E73" s="159"/>
      <c r="F73" s="159"/>
      <c r="G73" s="159"/>
      <c r="H73" s="160"/>
      <c r="I73" s="204">
        <f>SUM(H69:H72)</f>
        <v>1.7109999999999999</v>
      </c>
      <c r="O73" s="144"/>
    </row>
    <row r="74" spans="1:15">
      <c r="A74" s="166"/>
      <c r="B74" s="173"/>
      <c r="C74" s="174"/>
      <c r="D74" s="174"/>
      <c r="E74" s="174"/>
      <c r="F74" s="174"/>
      <c r="G74" s="174"/>
      <c r="H74" s="162"/>
      <c r="I74" s="205"/>
      <c r="O74" s="144"/>
    </row>
    <row r="75" spans="1:15">
      <c r="A75" s="156">
        <v>8</v>
      </c>
      <c r="B75" s="177" t="s">
        <v>138</v>
      </c>
      <c r="C75" s="178"/>
      <c r="D75" s="183"/>
      <c r="E75" s="183"/>
      <c r="F75" s="183"/>
      <c r="G75" s="183"/>
      <c r="H75" s="179"/>
      <c r="I75" s="207"/>
      <c r="O75" s="144"/>
    </row>
    <row r="76" spans="1:15">
      <c r="A76" s="171"/>
      <c r="B76" s="158" t="s">
        <v>139</v>
      </c>
      <c r="C76" s="168" t="s">
        <v>125</v>
      </c>
      <c r="D76" s="168"/>
      <c r="E76" s="168"/>
      <c r="F76" s="168"/>
      <c r="G76" s="168"/>
      <c r="H76" s="162">
        <v>1</v>
      </c>
      <c r="I76" s="161"/>
      <c r="O76" s="144"/>
    </row>
    <row r="77" spans="1:15">
      <c r="A77" s="171"/>
      <c r="B77" s="164" t="str">
        <f>+B73</f>
        <v xml:space="preserve">A ejecutar </v>
      </c>
      <c r="C77" s="159" t="s">
        <v>30</v>
      </c>
      <c r="D77" s="159"/>
      <c r="E77" s="159"/>
      <c r="F77" s="159"/>
      <c r="G77" s="159"/>
      <c r="H77" s="160"/>
      <c r="I77" s="204">
        <f>+H76</f>
        <v>1</v>
      </c>
      <c r="O77" s="144"/>
    </row>
    <row r="78" spans="1:15">
      <c r="A78" s="166"/>
      <c r="B78" s="173"/>
      <c r="C78" s="174"/>
      <c r="D78" s="174"/>
      <c r="E78" s="174"/>
      <c r="F78" s="174"/>
      <c r="G78" s="174"/>
      <c r="H78" s="162"/>
      <c r="I78" s="205"/>
      <c r="O78" s="144"/>
    </row>
    <row r="79" spans="1:15">
      <c r="A79" s="156">
        <v>9</v>
      </c>
      <c r="B79" s="177" t="s">
        <v>86</v>
      </c>
      <c r="C79" s="178"/>
      <c r="D79" s="183"/>
      <c r="E79" s="183"/>
      <c r="F79" s="183"/>
      <c r="G79" s="183"/>
      <c r="H79" s="179"/>
      <c r="I79" s="207"/>
    </row>
    <row r="80" spans="1:15">
      <c r="A80" s="171"/>
      <c r="B80" s="164" t="s">
        <v>87</v>
      </c>
      <c r="C80" s="168"/>
      <c r="D80" s="168"/>
      <c r="E80" s="168"/>
      <c r="F80" s="168"/>
      <c r="G80" s="168"/>
      <c r="H80" s="160"/>
      <c r="I80" s="161"/>
    </row>
    <row r="81" spans="1:14">
      <c r="A81" s="171"/>
      <c r="B81" s="164" t="str">
        <f>+B77</f>
        <v xml:space="preserve">A ejecutar </v>
      </c>
      <c r="C81" s="159" t="s">
        <v>88</v>
      </c>
      <c r="D81" s="159"/>
      <c r="E81" s="159"/>
      <c r="F81" s="159"/>
      <c r="G81" s="159"/>
      <c r="H81" s="160"/>
      <c r="I81" s="204">
        <v>3</v>
      </c>
    </row>
    <row r="82" spans="1:14">
      <c r="A82" s="171"/>
      <c r="B82" s="180"/>
      <c r="C82" s="174"/>
      <c r="D82" s="174"/>
      <c r="E82" s="174"/>
      <c r="F82" s="174"/>
      <c r="G82" s="174"/>
      <c r="H82" s="162"/>
      <c r="I82" s="204"/>
    </row>
    <row r="83" spans="1:14">
      <c r="A83" s="171"/>
      <c r="B83" s="164" t="s">
        <v>89</v>
      </c>
      <c r="C83" s="159"/>
      <c r="D83" s="159"/>
      <c r="E83" s="159"/>
      <c r="F83" s="159"/>
      <c r="G83" s="159"/>
      <c r="H83" s="160"/>
      <c r="I83" s="206"/>
    </row>
    <row r="84" spans="1:14">
      <c r="A84" s="171"/>
      <c r="B84" s="164" t="str">
        <f>+B81</f>
        <v xml:space="preserve">A ejecutar </v>
      </c>
      <c r="C84" s="159" t="s">
        <v>90</v>
      </c>
      <c r="D84" s="159"/>
      <c r="E84" s="159"/>
      <c r="F84" s="159"/>
      <c r="G84" s="159"/>
      <c r="H84" s="160"/>
      <c r="I84" s="280">
        <f>3*1000</f>
        <v>3000</v>
      </c>
      <c r="L84" s="144">
        <f>presupuesto!L86</f>
        <v>240299.41000000003</v>
      </c>
      <c r="M84" s="144" t="str">
        <f>presupuesto!M86</f>
        <v>es el 20%</v>
      </c>
      <c r="N84" s="144"/>
    </row>
    <row r="85" spans="1:14">
      <c r="A85" s="166"/>
      <c r="B85" s="173"/>
      <c r="C85" s="174"/>
      <c r="D85" s="174"/>
      <c r="E85" s="174"/>
      <c r="F85" s="174"/>
      <c r="G85" s="174"/>
      <c r="H85" s="162"/>
      <c r="I85" s="175"/>
      <c r="L85" s="144">
        <f>presupuesto!L87</f>
        <v>120149.70500000002</v>
      </c>
      <c r="M85" s="144">
        <f>presupuesto!M87</f>
        <v>343.28487142857148</v>
      </c>
      <c r="N85" s="144" t="str">
        <f>presupuesto!N87</f>
        <v>m3 x item 6</v>
      </c>
    </row>
    <row r="86" spans="1:14">
      <c r="L86" s="144">
        <f>presupuesto!L88</f>
        <v>120149.70500000002</v>
      </c>
      <c r="M86" s="144">
        <f>presupuesto!M88</f>
        <v>266.99934444444449</v>
      </c>
      <c r="N86" s="144" t="str">
        <f>presupuesto!N88</f>
        <v>m3 x item 2</v>
      </c>
    </row>
    <row r="172" spans="8:9">
      <c r="H172" s="134"/>
      <c r="I172" s="134"/>
    </row>
    <row r="173" spans="8:9">
      <c r="H173" s="134"/>
      <c r="I173" s="134"/>
    </row>
    <row r="174" spans="8:9">
      <c r="H174" s="134"/>
      <c r="I174" s="134"/>
    </row>
    <row r="175" spans="8:9">
      <c r="H175" s="134"/>
      <c r="I175" s="134"/>
    </row>
    <row r="176" spans="8:9">
      <c r="H176" s="134"/>
      <c r="I176" s="134"/>
    </row>
    <row r="177" spans="1:9">
      <c r="H177" s="134"/>
      <c r="I177" s="134"/>
    </row>
    <row r="178" spans="1:9">
      <c r="H178" s="134"/>
      <c r="I178" s="134"/>
    </row>
    <row r="179" spans="1:9">
      <c r="H179" s="134"/>
      <c r="I179" s="134"/>
    </row>
    <row r="180" spans="1:9">
      <c r="H180" s="134"/>
      <c r="I180" s="134"/>
    </row>
    <row r="181" spans="1:9">
      <c r="H181" s="134"/>
      <c r="I181" s="134"/>
    </row>
    <row r="182" spans="1:9">
      <c r="H182" s="134"/>
      <c r="I182" s="134"/>
    </row>
    <row r="183" spans="1:9">
      <c r="A183" s="181"/>
      <c r="H183" s="134"/>
      <c r="I183" s="134"/>
    </row>
    <row r="184" spans="1:9">
      <c r="B184" s="181"/>
      <c r="C184" s="181"/>
      <c r="D184" s="184"/>
      <c r="E184" s="184"/>
      <c r="F184" s="184"/>
      <c r="G184" s="184"/>
      <c r="H184" s="182"/>
      <c r="I184" s="182"/>
    </row>
  </sheetData>
  <mergeCells count="10">
    <mergeCell ref="A6:I6"/>
    <mergeCell ref="A8:A10"/>
    <mergeCell ref="C8:C10"/>
    <mergeCell ref="H8:I9"/>
    <mergeCell ref="A4:I4"/>
    <mergeCell ref="B8:B10"/>
    <mergeCell ref="D8:D10"/>
    <mergeCell ref="E8:E10"/>
    <mergeCell ref="F8:F10"/>
    <mergeCell ref="G8:G10"/>
  </mergeCells>
  <printOptions horizontalCentered="1"/>
  <pageMargins left="0.70866141732283472" right="0.70866141732283472" top="0.22" bottom="0.74803149606299213" header="0.23622047244094491" footer="0.31496062992125984"/>
  <pageSetup paperSize="9" scale="72" orientation="portrait" horizontalDpi="300" verticalDpi="300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O181"/>
  <sheetViews>
    <sheetView topLeftCell="A53" workbookViewId="0">
      <selection activeCell="B40" sqref="B40"/>
    </sheetView>
  </sheetViews>
  <sheetFormatPr baseColWidth="10" defaultRowHeight="12.75"/>
  <cols>
    <col min="1" max="1" width="4.109375" style="134" customWidth="1"/>
    <col min="2" max="2" width="38.6640625" style="134" customWidth="1"/>
    <col min="3" max="3" width="4.33203125" style="134" customWidth="1"/>
    <col min="4" max="4" width="5.44140625" style="134" hidden="1" customWidth="1"/>
    <col min="5" max="5" width="5" style="134" hidden="1" customWidth="1"/>
    <col min="6" max="6" width="6.109375" style="134" hidden="1" customWidth="1"/>
    <col min="7" max="7" width="5.21875" style="134" hidden="1" customWidth="1"/>
    <col min="8" max="8" width="10.77734375" style="135" hidden="1" customWidth="1"/>
    <col min="9" max="9" width="8.33203125" style="135" customWidth="1"/>
    <col min="10" max="10" width="8.33203125" style="134" customWidth="1"/>
    <col min="11" max="11" width="12.88671875" style="134" customWidth="1"/>
    <col min="12" max="12" width="23.33203125" style="134" customWidth="1"/>
    <col min="13" max="13" width="11.5546875" style="134"/>
    <col min="14" max="14" width="11.44140625" style="134" customWidth="1"/>
    <col min="15" max="16384" width="11.5546875" style="134"/>
  </cols>
  <sheetData>
    <row r="3" spans="1:15">
      <c r="A3" s="150" t="s">
        <v>94</v>
      </c>
    </row>
    <row r="4" spans="1:15">
      <c r="A4" s="313" t="s">
        <v>95</v>
      </c>
      <c r="B4" s="314"/>
      <c r="C4" s="314"/>
      <c r="D4" s="314"/>
      <c r="E4" s="314"/>
      <c r="F4" s="314"/>
      <c r="G4" s="314"/>
      <c r="H4" s="314"/>
      <c r="I4" s="314"/>
      <c r="J4" s="314"/>
      <c r="K4" s="315"/>
    </row>
    <row r="5" spans="1:15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N5" s="149"/>
    </row>
    <row r="6" spans="1:15">
      <c r="A6" s="320" t="s">
        <v>80</v>
      </c>
      <c r="B6" s="294"/>
      <c r="C6" s="294"/>
      <c r="D6" s="294"/>
      <c r="E6" s="294"/>
      <c r="F6" s="294"/>
      <c r="G6" s="294"/>
      <c r="H6" s="294"/>
      <c r="I6" s="294"/>
      <c r="J6" s="294"/>
      <c r="K6" s="321"/>
    </row>
    <row r="7" spans="1:15">
      <c r="A7" s="310" t="s">
        <v>142</v>
      </c>
      <c r="B7" s="309" t="s">
        <v>143</v>
      </c>
      <c r="C7" s="322" t="s">
        <v>81</v>
      </c>
      <c r="D7" s="310" t="s">
        <v>98</v>
      </c>
      <c r="E7" s="310" t="s">
        <v>99</v>
      </c>
      <c r="F7" s="310" t="s">
        <v>100</v>
      </c>
      <c r="G7" s="310" t="s">
        <v>101</v>
      </c>
      <c r="H7" s="302" t="s">
        <v>140</v>
      </c>
      <c r="I7" s="303"/>
      <c r="J7" s="316" t="s">
        <v>144</v>
      </c>
      <c r="K7" s="303" t="s">
        <v>141</v>
      </c>
    </row>
    <row r="8" spans="1:15">
      <c r="A8" s="311"/>
      <c r="B8" s="297"/>
      <c r="C8" s="300"/>
      <c r="D8" s="311"/>
      <c r="E8" s="311"/>
      <c r="F8" s="311"/>
      <c r="G8" s="311"/>
      <c r="H8" s="323"/>
      <c r="I8" s="319"/>
      <c r="J8" s="317"/>
      <c r="K8" s="319"/>
      <c r="N8" s="137"/>
    </row>
    <row r="9" spans="1:15" ht="12.75" customHeight="1">
      <c r="A9" s="312"/>
      <c r="B9" s="298"/>
      <c r="C9" s="301"/>
      <c r="D9" s="312"/>
      <c r="E9" s="312"/>
      <c r="F9" s="312"/>
      <c r="G9" s="312"/>
      <c r="H9" s="304"/>
      <c r="I9" s="305"/>
      <c r="J9" s="318"/>
      <c r="K9" s="305"/>
      <c r="L9" s="138"/>
    </row>
    <row r="10" spans="1:15">
      <c r="A10" s="231">
        <v>1</v>
      </c>
      <c r="B10" s="188" t="s">
        <v>96</v>
      </c>
      <c r="C10" s="157"/>
      <c r="D10" s="157"/>
      <c r="E10" s="157"/>
      <c r="F10" s="157"/>
      <c r="G10" s="157"/>
      <c r="H10" s="185"/>
      <c r="I10" s="185"/>
      <c r="J10" s="225"/>
      <c r="K10" s="185"/>
      <c r="L10" s="144"/>
    </row>
    <row r="11" spans="1:15" hidden="1">
      <c r="A11" s="136"/>
      <c r="B11" s="164" t="s">
        <v>97</v>
      </c>
      <c r="C11" s="159"/>
      <c r="D11" s="159"/>
      <c r="E11" s="159"/>
      <c r="F11" s="159"/>
      <c r="G11" s="159"/>
      <c r="H11" s="160"/>
      <c r="I11" s="161"/>
      <c r="J11" s="226"/>
      <c r="K11" s="161"/>
      <c r="L11" s="144"/>
      <c r="M11" s="142"/>
      <c r="O11" s="143"/>
    </row>
    <row r="12" spans="1:15" hidden="1">
      <c r="A12" s="136"/>
      <c r="B12" s="158" t="s">
        <v>118</v>
      </c>
      <c r="C12" s="159" t="s">
        <v>17</v>
      </c>
      <c r="D12" s="186">
        <v>12</v>
      </c>
      <c r="E12" s="186">
        <v>1</v>
      </c>
      <c r="F12" s="186">
        <v>0.2</v>
      </c>
      <c r="G12" s="187">
        <v>1</v>
      </c>
      <c r="H12" s="160">
        <f>ROUND(D12*E12*F12*G12,3)</f>
        <v>2.4</v>
      </c>
      <c r="I12" s="161"/>
      <c r="J12" s="226"/>
      <c r="K12" s="161"/>
      <c r="L12" s="144"/>
      <c r="M12" s="142"/>
      <c r="O12" s="143"/>
    </row>
    <row r="13" spans="1:15" hidden="1">
      <c r="A13" s="136"/>
      <c r="B13" s="158" t="s">
        <v>102</v>
      </c>
      <c r="C13" s="159" t="s">
        <v>17</v>
      </c>
      <c r="D13" s="186">
        <v>0.6</v>
      </c>
      <c r="E13" s="186">
        <v>0.6</v>
      </c>
      <c r="F13" s="186">
        <v>1.2</v>
      </c>
      <c r="G13" s="187">
        <v>2</v>
      </c>
      <c r="H13" s="160">
        <f>ROUND(D13*E13*F13*G13,3)</f>
        <v>0.86399999999999999</v>
      </c>
      <c r="I13" s="161"/>
      <c r="J13" s="226"/>
      <c r="K13" s="161"/>
      <c r="L13" s="144"/>
      <c r="M13" s="142"/>
      <c r="O13" s="143"/>
    </row>
    <row r="14" spans="1:15" hidden="1">
      <c r="A14" s="136"/>
      <c r="B14" s="164" t="s">
        <v>103</v>
      </c>
      <c r="C14" s="159"/>
      <c r="D14" s="186"/>
      <c r="E14" s="186"/>
      <c r="F14" s="186"/>
      <c r="G14" s="187"/>
      <c r="H14" s="160"/>
      <c r="I14" s="161"/>
      <c r="J14" s="226"/>
      <c r="K14" s="161"/>
      <c r="L14" s="144"/>
      <c r="M14" s="142"/>
      <c r="O14" s="143"/>
    </row>
    <row r="15" spans="1:15" hidden="1">
      <c r="A15" s="136"/>
      <c r="B15" s="158" t="s">
        <v>104</v>
      </c>
      <c r="C15" s="159"/>
      <c r="D15" s="186"/>
      <c r="E15" s="186"/>
      <c r="F15" s="186"/>
      <c r="G15" s="187"/>
      <c r="H15" s="160"/>
      <c r="I15" s="161"/>
      <c r="J15" s="226"/>
      <c r="K15" s="161"/>
      <c r="L15" s="144"/>
      <c r="M15" s="142"/>
      <c r="O15" s="143"/>
    </row>
    <row r="16" spans="1:15" hidden="1">
      <c r="A16" s="136"/>
      <c r="B16" s="158" t="s">
        <v>105</v>
      </c>
      <c r="C16" s="159" t="s">
        <v>17</v>
      </c>
      <c r="D16" s="186">
        <v>1.9</v>
      </c>
      <c r="E16" s="186">
        <v>1</v>
      </c>
      <c r="F16" s="186">
        <v>0.3</v>
      </c>
      <c r="G16" s="187">
        <v>2</v>
      </c>
      <c r="H16" s="160">
        <f>ROUND(D16*E16*F16*G16,3)</f>
        <v>1.1399999999999999</v>
      </c>
      <c r="I16" s="161"/>
      <c r="J16" s="226"/>
      <c r="K16" s="161"/>
      <c r="L16" s="144"/>
      <c r="M16" s="142"/>
      <c r="O16" s="143"/>
    </row>
    <row r="17" spans="1:15" hidden="1">
      <c r="A17" s="136"/>
      <c r="B17" s="158" t="s">
        <v>106</v>
      </c>
      <c r="C17" s="159" t="s">
        <v>17</v>
      </c>
      <c r="D17" s="186">
        <v>1.9</v>
      </c>
      <c r="E17" s="186">
        <v>1.5</v>
      </c>
      <c r="F17" s="186">
        <v>0.6</v>
      </c>
      <c r="G17" s="187">
        <v>1</v>
      </c>
      <c r="H17" s="160">
        <f t="shared" ref="H17:H28" si="0">ROUND(D17*E17*F17*G17,3)</f>
        <v>1.71</v>
      </c>
      <c r="I17" s="161"/>
      <c r="J17" s="226"/>
      <c r="K17" s="161"/>
      <c r="L17" s="144"/>
      <c r="M17" s="142"/>
      <c r="O17" s="143"/>
    </row>
    <row r="18" spans="1:15" hidden="1">
      <c r="A18" s="136"/>
      <c r="B18" s="158" t="s">
        <v>107</v>
      </c>
      <c r="C18" s="159" t="s">
        <v>17</v>
      </c>
      <c r="D18" s="186">
        <v>5</v>
      </c>
      <c r="E18" s="186">
        <v>1.9</v>
      </c>
      <c r="F18" s="186">
        <v>0.25</v>
      </c>
      <c r="G18" s="187">
        <v>1</v>
      </c>
      <c r="H18" s="160">
        <f t="shared" si="0"/>
        <v>2.375</v>
      </c>
      <c r="I18" s="161"/>
      <c r="J18" s="226"/>
      <c r="K18" s="161"/>
      <c r="L18" s="144"/>
      <c r="M18" s="142"/>
      <c r="O18" s="143"/>
    </row>
    <row r="19" spans="1:15" hidden="1">
      <c r="A19" s="136"/>
      <c r="B19" s="158" t="s">
        <v>108</v>
      </c>
      <c r="C19" s="159" t="s">
        <v>17</v>
      </c>
      <c r="D19" s="186">
        <v>2.5</v>
      </c>
      <c r="E19" s="186">
        <v>1.9</v>
      </c>
      <c r="F19" s="186">
        <v>0.25</v>
      </c>
      <c r="G19" s="187">
        <v>1</v>
      </c>
      <c r="H19" s="160">
        <f t="shared" si="0"/>
        <v>1.1879999999999999</v>
      </c>
      <c r="I19" s="161"/>
      <c r="J19" s="226"/>
      <c r="K19" s="161"/>
      <c r="L19" s="144"/>
      <c r="M19" s="142"/>
      <c r="O19" s="143"/>
    </row>
    <row r="20" spans="1:15" hidden="1">
      <c r="A20" s="136"/>
      <c r="B20" s="158" t="s">
        <v>109</v>
      </c>
      <c r="C20" s="159" t="s">
        <v>17</v>
      </c>
      <c r="D20" s="186">
        <v>1.9</v>
      </c>
      <c r="E20" s="186">
        <v>2.5</v>
      </c>
      <c r="F20" s="186">
        <v>0.2</v>
      </c>
      <c r="G20" s="187">
        <v>1</v>
      </c>
      <c r="H20" s="160">
        <f t="shared" si="0"/>
        <v>0.95</v>
      </c>
      <c r="I20" s="161"/>
      <c r="J20" s="226"/>
      <c r="K20" s="161"/>
      <c r="L20" s="144"/>
      <c r="M20" s="142"/>
      <c r="O20" s="143"/>
    </row>
    <row r="21" spans="1:15" hidden="1">
      <c r="A21" s="136"/>
      <c r="B21" s="158" t="s">
        <v>110</v>
      </c>
      <c r="C21" s="159" t="s">
        <v>17</v>
      </c>
      <c r="D21" s="186">
        <v>1.9</v>
      </c>
      <c r="E21" s="186">
        <v>0.2</v>
      </c>
      <c r="F21" s="186">
        <v>0.5</v>
      </c>
      <c r="G21" s="187">
        <v>1</v>
      </c>
      <c r="H21" s="160">
        <f t="shared" si="0"/>
        <v>0.19</v>
      </c>
      <c r="I21" s="161"/>
      <c r="J21" s="226"/>
      <c r="K21" s="161"/>
      <c r="L21" s="144"/>
      <c r="M21" s="142"/>
      <c r="O21" s="143"/>
    </row>
    <row r="22" spans="1:15" hidden="1">
      <c r="A22" s="136"/>
      <c r="B22" s="158" t="s">
        <v>111</v>
      </c>
      <c r="C22" s="159" t="s">
        <v>17</v>
      </c>
      <c r="D22" s="186">
        <v>1.9</v>
      </c>
      <c r="E22" s="186">
        <v>12</v>
      </c>
      <c r="F22" s="186">
        <v>0.2</v>
      </c>
      <c r="G22" s="187">
        <v>1</v>
      </c>
      <c r="H22" s="160">
        <f t="shared" si="0"/>
        <v>4.5599999999999996</v>
      </c>
      <c r="I22" s="161"/>
      <c r="J22" s="226"/>
      <c r="K22" s="161"/>
      <c r="L22" s="144"/>
      <c r="M22" s="142"/>
      <c r="O22" s="143"/>
    </row>
    <row r="23" spans="1:15" hidden="1">
      <c r="A23" s="136"/>
      <c r="B23" s="158" t="s">
        <v>112</v>
      </c>
      <c r="C23" s="159" t="s">
        <v>17</v>
      </c>
      <c r="D23" s="186">
        <v>1.9</v>
      </c>
      <c r="E23" s="186">
        <v>12</v>
      </c>
      <c r="F23" s="186">
        <v>0.2</v>
      </c>
      <c r="G23" s="187">
        <v>1</v>
      </c>
      <c r="H23" s="160">
        <f t="shared" si="0"/>
        <v>4.5599999999999996</v>
      </c>
      <c r="I23" s="161"/>
      <c r="J23" s="226"/>
      <c r="K23" s="161"/>
      <c r="L23" s="144"/>
      <c r="M23" s="142"/>
      <c r="O23" s="143"/>
    </row>
    <row r="24" spans="1:15" hidden="1">
      <c r="A24" s="136"/>
      <c r="B24" s="158" t="s">
        <v>113</v>
      </c>
      <c r="C24" s="159" t="s">
        <v>17</v>
      </c>
      <c r="D24" s="186">
        <v>1.5</v>
      </c>
      <c r="E24" s="186">
        <v>12</v>
      </c>
      <c r="F24" s="186">
        <v>0.2</v>
      </c>
      <c r="G24" s="187">
        <v>2</v>
      </c>
      <c r="H24" s="160">
        <f t="shared" si="0"/>
        <v>7.2</v>
      </c>
      <c r="I24" s="161"/>
      <c r="J24" s="226"/>
      <c r="K24" s="161"/>
      <c r="L24" s="144"/>
      <c r="M24" s="142"/>
      <c r="O24" s="143"/>
    </row>
    <row r="25" spans="1:15" hidden="1">
      <c r="A25" s="136"/>
      <c r="B25" s="158" t="s">
        <v>114</v>
      </c>
      <c r="C25" s="159" t="s">
        <v>17</v>
      </c>
      <c r="D25" s="186">
        <v>7.16</v>
      </c>
      <c r="E25" s="186">
        <v>0.5</v>
      </c>
      <c r="F25" s="186">
        <v>0.2</v>
      </c>
      <c r="G25" s="187">
        <v>1</v>
      </c>
      <c r="H25" s="160">
        <f t="shared" si="0"/>
        <v>0.71599999999999997</v>
      </c>
      <c r="I25" s="161"/>
      <c r="J25" s="226"/>
      <c r="K25" s="161"/>
      <c r="L25" s="144"/>
      <c r="M25" s="142"/>
      <c r="O25" s="143"/>
    </row>
    <row r="26" spans="1:15" hidden="1">
      <c r="A26" s="136"/>
      <c r="B26" s="158" t="s">
        <v>115</v>
      </c>
      <c r="C26" s="159" t="s">
        <v>17</v>
      </c>
      <c r="D26" s="186">
        <v>2.5</v>
      </c>
      <c r="E26" s="186">
        <v>1</v>
      </c>
      <c r="F26" s="186">
        <v>0.2</v>
      </c>
      <c r="G26" s="187">
        <v>2</v>
      </c>
      <c r="H26" s="160">
        <f t="shared" si="0"/>
        <v>1</v>
      </c>
      <c r="I26" s="161"/>
      <c r="J26" s="226"/>
      <c r="K26" s="161"/>
      <c r="L26" s="144"/>
      <c r="M26" s="142"/>
      <c r="O26" s="143"/>
    </row>
    <row r="27" spans="1:15" hidden="1">
      <c r="A27" s="136"/>
      <c r="B27" s="158" t="s">
        <v>116</v>
      </c>
      <c r="C27" s="159" t="s">
        <v>17</v>
      </c>
      <c r="D27" s="186">
        <v>0.5</v>
      </c>
      <c r="E27" s="186">
        <v>0.25</v>
      </c>
      <c r="F27" s="186">
        <v>0.25</v>
      </c>
      <c r="G27" s="187">
        <v>6</v>
      </c>
      <c r="H27" s="160">
        <f t="shared" si="0"/>
        <v>0.188</v>
      </c>
      <c r="I27" s="161"/>
      <c r="J27" s="226"/>
      <c r="K27" s="161"/>
      <c r="L27" s="144"/>
      <c r="M27" s="142"/>
      <c r="O27" s="143"/>
    </row>
    <row r="28" spans="1:15" hidden="1">
      <c r="A28" s="136"/>
      <c r="B28" s="158" t="s">
        <v>117</v>
      </c>
      <c r="C28" s="159" t="s">
        <v>17</v>
      </c>
      <c r="D28" s="186">
        <v>5</v>
      </c>
      <c r="E28" s="186">
        <v>1.5</v>
      </c>
      <c r="F28" s="186">
        <v>0.2</v>
      </c>
      <c r="G28" s="187">
        <v>2</v>
      </c>
      <c r="H28" s="162">
        <f t="shared" si="0"/>
        <v>3</v>
      </c>
      <c r="I28" s="161"/>
      <c r="J28" s="226"/>
      <c r="K28" s="161"/>
      <c r="L28" s="144"/>
      <c r="M28" s="142"/>
      <c r="O28" s="143"/>
    </row>
    <row r="29" spans="1:15">
      <c r="A29" s="136"/>
      <c r="B29" s="164" t="s">
        <v>84</v>
      </c>
      <c r="C29" s="159" t="s">
        <v>17</v>
      </c>
      <c r="D29" s="186"/>
      <c r="E29" s="186"/>
      <c r="F29" s="186"/>
      <c r="G29" s="187"/>
      <c r="H29" s="160"/>
      <c r="I29" s="215">
        <f>SUM(H11:H28)</f>
        <v>32.040999999999997</v>
      </c>
      <c r="J29" s="227">
        <v>14200</v>
      </c>
      <c r="K29" s="217">
        <f>ROUND(I29*J29,2)</f>
        <v>454982.2</v>
      </c>
      <c r="L29" s="144">
        <v>14004.16</v>
      </c>
      <c r="M29" s="212">
        <f>+L29*I29</f>
        <v>448707.29055999994</v>
      </c>
      <c r="N29" s="134">
        <v>31.51</v>
      </c>
      <c r="O29" s="143"/>
    </row>
    <row r="30" spans="1:15">
      <c r="A30" s="190"/>
      <c r="B30" s="173"/>
      <c r="C30" s="174"/>
      <c r="D30" s="191"/>
      <c r="E30" s="191"/>
      <c r="F30" s="191"/>
      <c r="G30" s="192"/>
      <c r="H30" s="162"/>
      <c r="I30" s="162"/>
      <c r="J30" s="228"/>
      <c r="K30" s="218"/>
      <c r="L30" s="144"/>
      <c r="M30" s="212">
        <f t="shared" ref="M30:M81" si="1">+L30*I30</f>
        <v>0</v>
      </c>
      <c r="O30" s="143"/>
    </row>
    <row r="31" spans="1:15">
      <c r="A31" s="171">
        <v>2</v>
      </c>
      <c r="B31" s="164" t="s">
        <v>119</v>
      </c>
      <c r="C31" s="159"/>
      <c r="D31" s="186"/>
      <c r="E31" s="186"/>
      <c r="F31" s="186"/>
      <c r="G31" s="187"/>
      <c r="H31" s="160"/>
      <c r="I31" s="160"/>
      <c r="J31" s="229"/>
      <c r="K31" s="219"/>
      <c r="L31" s="144"/>
      <c r="M31" s="212">
        <f t="shared" si="1"/>
        <v>0</v>
      </c>
      <c r="O31" s="143"/>
    </row>
    <row r="32" spans="1:15" hidden="1">
      <c r="A32" s="171"/>
      <c r="B32" s="164" t="s">
        <v>97</v>
      </c>
      <c r="C32" s="159"/>
      <c r="D32" s="186"/>
      <c r="E32" s="186"/>
      <c r="F32" s="186"/>
      <c r="G32" s="187"/>
      <c r="H32" s="160"/>
      <c r="I32" s="160"/>
      <c r="J32" s="229"/>
      <c r="K32" s="219"/>
      <c r="L32" s="144"/>
      <c r="M32" s="212">
        <f t="shared" si="1"/>
        <v>0</v>
      </c>
      <c r="O32" s="143"/>
    </row>
    <row r="33" spans="1:15" hidden="1">
      <c r="A33" s="136"/>
      <c r="B33" s="158" t="s">
        <v>120</v>
      </c>
      <c r="C33" s="159" t="s">
        <v>17</v>
      </c>
      <c r="D33" s="186">
        <v>9</v>
      </c>
      <c r="E33" s="186">
        <v>5</v>
      </c>
      <c r="F33" s="186">
        <v>3.2</v>
      </c>
      <c r="G33" s="187">
        <v>1</v>
      </c>
      <c r="H33" s="160">
        <f>ROUND(D33*E33*F33*G33,3)</f>
        <v>144</v>
      </c>
      <c r="I33" s="160"/>
      <c r="J33" s="229"/>
      <c r="K33" s="219"/>
      <c r="L33" s="144"/>
      <c r="M33" s="212">
        <f t="shared" si="1"/>
        <v>0</v>
      </c>
      <c r="O33" s="143"/>
    </row>
    <row r="34" spans="1:15" hidden="1">
      <c r="A34" s="136"/>
      <c r="B34" s="158" t="s">
        <v>122</v>
      </c>
      <c r="C34" s="159" t="s">
        <v>17</v>
      </c>
      <c r="D34" s="186">
        <v>23</v>
      </c>
      <c r="E34" s="186">
        <v>0.6</v>
      </c>
      <c r="F34" s="186">
        <v>0.8</v>
      </c>
      <c r="G34" s="195">
        <v>1</v>
      </c>
      <c r="H34" s="160">
        <f>ROUND(D34*E34*F34*G34,3)</f>
        <v>11.04</v>
      </c>
      <c r="I34" s="160"/>
      <c r="J34" s="229"/>
      <c r="K34" s="219"/>
      <c r="L34" s="144"/>
      <c r="M34" s="212">
        <f t="shared" si="1"/>
        <v>0</v>
      </c>
      <c r="O34" s="143"/>
    </row>
    <row r="35" spans="1:15" hidden="1">
      <c r="A35" s="136"/>
      <c r="B35" s="164" t="s">
        <v>103</v>
      </c>
      <c r="C35" s="193"/>
      <c r="D35" s="194"/>
      <c r="E35" s="194"/>
      <c r="F35" s="194"/>
      <c r="G35" s="194"/>
      <c r="H35" s="232"/>
      <c r="I35" s="160"/>
      <c r="J35" s="229"/>
      <c r="K35" s="219"/>
      <c r="L35" s="144"/>
      <c r="M35" s="212">
        <f t="shared" si="1"/>
        <v>0</v>
      </c>
      <c r="O35" s="143"/>
    </row>
    <row r="36" spans="1:15" hidden="1">
      <c r="A36" s="136"/>
      <c r="B36" s="158" t="s">
        <v>120</v>
      </c>
      <c r="C36" s="159" t="s">
        <v>17</v>
      </c>
      <c r="D36" s="186">
        <v>6.75</v>
      </c>
      <c r="E36" s="186">
        <v>8.6999999999999993</v>
      </c>
      <c r="F36" s="186">
        <v>5</v>
      </c>
      <c r="G36" s="187">
        <v>1</v>
      </c>
      <c r="H36" s="160">
        <f>ROUND(D36*E36*F36*G36,3)</f>
        <v>293.625</v>
      </c>
      <c r="I36" s="160"/>
      <c r="J36" s="229"/>
      <c r="K36" s="219"/>
      <c r="L36" s="144"/>
      <c r="M36" s="212">
        <f t="shared" si="1"/>
        <v>0</v>
      </c>
      <c r="O36" s="143"/>
    </row>
    <row r="37" spans="1:15" hidden="1">
      <c r="A37" s="136"/>
      <c r="B37" s="158" t="s">
        <v>121</v>
      </c>
      <c r="C37" s="159" t="s">
        <v>17</v>
      </c>
      <c r="D37" s="186">
        <v>20</v>
      </c>
      <c r="E37" s="186">
        <v>3</v>
      </c>
      <c r="F37" s="186">
        <v>0.3</v>
      </c>
      <c r="G37" s="187">
        <v>2</v>
      </c>
      <c r="H37" s="162">
        <f t="shared" ref="H37" si="2">ROUND(D37*E37*F37*G37,3)</f>
        <v>36</v>
      </c>
      <c r="I37" s="160"/>
      <c r="J37" s="229"/>
      <c r="K37" s="219"/>
      <c r="L37" s="144"/>
      <c r="M37" s="212">
        <f t="shared" si="1"/>
        <v>0</v>
      </c>
      <c r="O37" s="143"/>
    </row>
    <row r="38" spans="1:15">
      <c r="A38" s="136"/>
      <c r="B38" s="164" t="s">
        <v>84</v>
      </c>
      <c r="C38" s="159" t="s">
        <v>17</v>
      </c>
      <c r="D38" s="186"/>
      <c r="E38" s="186"/>
      <c r="F38" s="186"/>
      <c r="G38" s="187"/>
      <c r="H38" s="160"/>
      <c r="I38" s="215">
        <f>+Cómputo!I40</f>
        <v>754.66499999999996</v>
      </c>
      <c r="J38" s="227">
        <v>450</v>
      </c>
      <c r="K38" s="217">
        <f>ROUND(I38*J38,2)</f>
        <v>339599.25</v>
      </c>
      <c r="L38" s="144">
        <v>443.6</v>
      </c>
      <c r="M38" s="212">
        <f t="shared" si="1"/>
        <v>334769.39400000003</v>
      </c>
      <c r="N38" s="134">
        <f>155.04+250.31+(120*0.3)</f>
        <v>441.35</v>
      </c>
      <c r="O38" s="143"/>
    </row>
    <row r="39" spans="1:15">
      <c r="A39" s="190"/>
      <c r="B39" s="173"/>
      <c r="C39" s="174"/>
      <c r="D39" s="191"/>
      <c r="E39" s="191"/>
      <c r="F39" s="191"/>
      <c r="G39" s="192"/>
      <c r="H39" s="162"/>
      <c r="I39" s="162"/>
      <c r="J39" s="228"/>
      <c r="K39" s="218"/>
      <c r="L39" s="144"/>
      <c r="M39" s="212">
        <f t="shared" si="1"/>
        <v>0</v>
      </c>
      <c r="O39" s="143"/>
    </row>
    <row r="40" spans="1:15">
      <c r="A40" s="171">
        <v>3</v>
      </c>
      <c r="B40" s="164" t="str">
        <f>Cómputo!$B$42</f>
        <v xml:space="preserve">Limpieza  de conductos exist., demoliciones y desvíos </v>
      </c>
      <c r="C40" s="159"/>
      <c r="D40" s="186"/>
      <c r="E40" s="186"/>
      <c r="F40" s="186"/>
      <c r="G40" s="187"/>
      <c r="H40" s="160"/>
      <c r="I40" s="160"/>
      <c r="J40" s="229"/>
      <c r="K40" s="219"/>
      <c r="L40" s="144"/>
      <c r="M40" s="212">
        <f t="shared" si="1"/>
        <v>0</v>
      </c>
      <c r="O40" s="143"/>
    </row>
    <row r="41" spans="1:15" hidden="1">
      <c r="A41" s="136"/>
      <c r="B41" s="164" t="s">
        <v>124</v>
      </c>
      <c r="C41" s="159"/>
      <c r="D41" s="186"/>
      <c r="E41" s="186"/>
      <c r="F41" s="186"/>
      <c r="G41" s="187"/>
      <c r="H41" s="160"/>
      <c r="I41" s="160"/>
      <c r="J41" s="229"/>
      <c r="K41" s="219"/>
      <c r="L41" s="144"/>
      <c r="M41" s="212">
        <f t="shared" si="1"/>
        <v>0</v>
      </c>
      <c r="O41" s="143"/>
    </row>
    <row r="42" spans="1:15" hidden="1">
      <c r="A42" s="136"/>
      <c r="B42" s="158" t="s">
        <v>123</v>
      </c>
      <c r="C42" s="159" t="s">
        <v>125</v>
      </c>
      <c r="D42" s="186"/>
      <c r="E42" s="186"/>
      <c r="F42" s="186"/>
      <c r="G42" s="187">
        <v>1</v>
      </c>
      <c r="H42" s="162">
        <v>1</v>
      </c>
      <c r="I42" s="160"/>
      <c r="J42" s="229"/>
      <c r="K42" s="219"/>
      <c r="L42" s="144"/>
      <c r="M42" s="212">
        <f t="shared" si="1"/>
        <v>0</v>
      </c>
      <c r="O42" s="143"/>
    </row>
    <row r="43" spans="1:15">
      <c r="A43" s="136"/>
      <c r="B43" s="164" t="s">
        <v>146</v>
      </c>
      <c r="C43" s="159" t="s">
        <v>125</v>
      </c>
      <c r="D43" s="186"/>
      <c r="E43" s="186"/>
      <c r="F43" s="186"/>
      <c r="G43" s="187">
        <v>1</v>
      </c>
      <c r="H43" s="160"/>
      <c r="I43" s="215">
        <f>SUM(H41:H42)</f>
        <v>1</v>
      </c>
      <c r="J43" s="227">
        <v>85000</v>
      </c>
      <c r="K43" s="217">
        <f>ROUND(I43*J43,2)</f>
        <v>85000</v>
      </c>
      <c r="L43" s="144">
        <v>70510.820000000007</v>
      </c>
      <c r="M43" s="212">
        <f t="shared" si="1"/>
        <v>70510.820000000007</v>
      </c>
      <c r="N43" s="134">
        <v>1</v>
      </c>
      <c r="O43" s="143"/>
    </row>
    <row r="44" spans="1:15">
      <c r="A44" s="136"/>
      <c r="B44" s="209"/>
      <c r="C44" s="174"/>
      <c r="D44" s="191"/>
      <c r="E44" s="191"/>
      <c r="F44" s="191"/>
      <c r="G44" s="192"/>
      <c r="H44" s="162"/>
      <c r="I44" s="162"/>
      <c r="J44" s="228"/>
      <c r="K44" s="218"/>
      <c r="L44" s="144"/>
      <c r="M44" s="212">
        <f t="shared" si="1"/>
        <v>0</v>
      </c>
      <c r="O44" s="143"/>
    </row>
    <row r="45" spans="1:15" hidden="1">
      <c r="A45" s="136"/>
      <c r="B45" s="164" t="s">
        <v>126</v>
      </c>
      <c r="C45" s="159"/>
      <c r="D45" s="186"/>
      <c r="E45" s="186"/>
      <c r="F45" s="186"/>
      <c r="G45" s="187"/>
      <c r="H45" s="160"/>
      <c r="I45" s="160"/>
      <c r="J45" s="229"/>
      <c r="K45" s="219"/>
      <c r="L45" s="144"/>
      <c r="M45" s="212">
        <f t="shared" si="1"/>
        <v>0</v>
      </c>
      <c r="O45" s="143"/>
    </row>
    <row r="46" spans="1:15" hidden="1">
      <c r="A46" s="136"/>
      <c r="B46" s="158" t="s">
        <v>127</v>
      </c>
      <c r="C46" s="159" t="s">
        <v>125</v>
      </c>
      <c r="D46" s="186"/>
      <c r="E46" s="186"/>
      <c r="F46" s="186"/>
      <c r="G46" s="187">
        <v>1</v>
      </c>
      <c r="H46" s="162">
        <v>1</v>
      </c>
      <c r="I46" s="160"/>
      <c r="J46" s="229"/>
      <c r="K46" s="219"/>
      <c r="L46" s="144"/>
      <c r="M46" s="212">
        <f t="shared" si="1"/>
        <v>0</v>
      </c>
      <c r="O46" s="143"/>
    </row>
    <row r="47" spans="1:15">
      <c r="A47" s="136"/>
      <c r="B47" s="164" t="s">
        <v>147</v>
      </c>
      <c r="C47" s="159" t="s">
        <v>125</v>
      </c>
      <c r="D47" s="186"/>
      <c r="E47" s="186"/>
      <c r="F47" s="186"/>
      <c r="G47" s="187">
        <v>1</v>
      </c>
      <c r="H47" s="160"/>
      <c r="I47" s="215">
        <f>SUM(H45:H46)</f>
        <v>1</v>
      </c>
      <c r="J47" s="227">
        <v>65000</v>
      </c>
      <c r="K47" s="217">
        <f>ROUND(I47*J47,2)</f>
        <v>65000</v>
      </c>
      <c r="L47" s="144">
        <v>77406.91</v>
      </c>
      <c r="M47" s="212">
        <f t="shared" si="1"/>
        <v>77406.91</v>
      </c>
      <c r="N47" s="134">
        <v>1</v>
      </c>
      <c r="O47" s="143"/>
    </row>
    <row r="48" spans="1:15">
      <c r="A48" s="190"/>
      <c r="B48" s="197"/>
      <c r="C48" s="174"/>
      <c r="D48" s="191"/>
      <c r="E48" s="191"/>
      <c r="F48" s="191"/>
      <c r="G48" s="192"/>
      <c r="H48" s="162"/>
      <c r="I48" s="162"/>
      <c r="J48" s="228"/>
      <c r="K48" s="218"/>
      <c r="L48" s="144"/>
      <c r="M48" s="212">
        <f t="shared" si="1"/>
        <v>0</v>
      </c>
      <c r="O48" s="143"/>
    </row>
    <row r="49" spans="1:15">
      <c r="A49" s="171">
        <v>4</v>
      </c>
      <c r="B49" s="164" t="s">
        <v>85</v>
      </c>
      <c r="C49" s="159"/>
      <c r="D49" s="186"/>
      <c r="E49" s="186"/>
      <c r="F49" s="186"/>
      <c r="G49" s="187"/>
      <c r="H49" s="160"/>
      <c r="I49" s="160"/>
      <c r="J49" s="229"/>
      <c r="K49" s="219"/>
      <c r="L49" s="144"/>
      <c r="M49" s="212">
        <f t="shared" si="1"/>
        <v>0</v>
      </c>
      <c r="O49" s="143"/>
    </row>
    <row r="50" spans="1:15" hidden="1">
      <c r="A50" s="136"/>
      <c r="B50" s="158" t="s">
        <v>128</v>
      </c>
      <c r="C50" s="159"/>
      <c r="D50" s="186"/>
      <c r="E50" s="186"/>
      <c r="F50" s="186"/>
      <c r="G50" s="187"/>
      <c r="H50" s="160"/>
      <c r="I50" s="160"/>
      <c r="J50" s="160"/>
      <c r="K50" s="219"/>
      <c r="L50" s="144"/>
      <c r="M50" s="212">
        <f t="shared" si="1"/>
        <v>0</v>
      </c>
      <c r="O50" s="143"/>
    </row>
    <row r="51" spans="1:15" hidden="1">
      <c r="A51" s="136"/>
      <c r="B51" s="164" t="s">
        <v>97</v>
      </c>
      <c r="C51" s="159" t="s">
        <v>30</v>
      </c>
      <c r="D51" s="201">
        <v>3.2639999999999998</v>
      </c>
      <c r="E51" s="186">
        <v>0.08</v>
      </c>
      <c r="F51" s="186"/>
      <c r="G51" s="187">
        <v>1</v>
      </c>
      <c r="H51" s="160">
        <f>ROUND(D51*E51,3)</f>
        <v>0.26100000000000001</v>
      </c>
      <c r="I51" s="160"/>
      <c r="J51" s="160"/>
      <c r="K51" s="219"/>
      <c r="L51" s="144"/>
      <c r="M51" s="212">
        <f t="shared" si="1"/>
        <v>0</v>
      </c>
      <c r="O51" s="143"/>
    </row>
    <row r="52" spans="1:15" hidden="1">
      <c r="A52" s="136"/>
      <c r="B52" s="164" t="s">
        <v>103</v>
      </c>
      <c r="C52" s="159" t="s">
        <v>30</v>
      </c>
      <c r="D52" s="201">
        <v>28.777000000000001</v>
      </c>
      <c r="E52" s="186">
        <f>+E51</f>
        <v>0.08</v>
      </c>
      <c r="F52" s="186"/>
      <c r="G52" s="187">
        <v>1</v>
      </c>
      <c r="H52" s="162">
        <f>ROUND(D52*E52,3)</f>
        <v>2.302</v>
      </c>
      <c r="I52" s="160"/>
      <c r="J52" s="160"/>
      <c r="K52" s="210"/>
      <c r="L52" s="144"/>
      <c r="M52" s="212">
        <f t="shared" si="1"/>
        <v>0</v>
      </c>
      <c r="O52" s="143"/>
    </row>
    <row r="53" spans="1:15">
      <c r="A53" s="136"/>
      <c r="B53" s="164" t="s">
        <v>84</v>
      </c>
      <c r="C53" s="159" t="s">
        <v>30</v>
      </c>
      <c r="D53" s="186"/>
      <c r="E53" s="186"/>
      <c r="F53" s="186"/>
      <c r="G53" s="187"/>
      <c r="H53" s="160"/>
      <c r="I53" s="165">
        <f>SUM(H50:H52)</f>
        <v>2.5630000000000002</v>
      </c>
      <c r="J53" s="165">
        <v>52300</v>
      </c>
      <c r="K53" s="217">
        <f>ROUND(I53*J53,2)</f>
        <v>134044.9</v>
      </c>
      <c r="L53" s="144">
        <v>51056.65</v>
      </c>
      <c r="M53" s="212">
        <f t="shared" si="1"/>
        <v>130858.19395000002</v>
      </c>
      <c r="N53" s="134">
        <f>0.261+2.18</f>
        <v>2.4410000000000003</v>
      </c>
      <c r="O53" s="143"/>
    </row>
    <row r="54" spans="1:15">
      <c r="A54" s="198"/>
      <c r="B54" s="199"/>
      <c r="C54" s="200"/>
      <c r="D54" s="200"/>
      <c r="E54" s="200"/>
      <c r="F54" s="200"/>
      <c r="G54" s="200"/>
      <c r="H54" s="162"/>
      <c r="I54" s="162"/>
      <c r="J54" s="162"/>
      <c r="K54" s="218"/>
      <c r="L54" s="144"/>
      <c r="M54" s="212">
        <f t="shared" si="1"/>
        <v>0</v>
      </c>
    </row>
    <row r="55" spans="1:15">
      <c r="A55" s="233">
        <v>5</v>
      </c>
      <c r="B55" s="164" t="s">
        <v>129</v>
      </c>
      <c r="C55" s="157"/>
      <c r="D55" s="157"/>
      <c r="E55" s="157"/>
      <c r="F55" s="157"/>
      <c r="G55" s="157"/>
      <c r="H55" s="161"/>
      <c r="I55" s="203"/>
      <c r="J55" s="203"/>
      <c r="K55" s="220"/>
      <c r="L55" s="144"/>
      <c r="M55" s="212">
        <f t="shared" si="1"/>
        <v>0</v>
      </c>
      <c r="N55" s="144"/>
    </row>
    <row r="56" spans="1:15" hidden="1">
      <c r="A56" s="169"/>
      <c r="B56" s="170" t="s">
        <v>130</v>
      </c>
      <c r="C56" s="168" t="s">
        <v>33</v>
      </c>
      <c r="D56" s="168">
        <v>7.62</v>
      </c>
      <c r="E56" s="168"/>
      <c r="F56" s="168"/>
      <c r="G56" s="168">
        <v>3</v>
      </c>
      <c r="H56" s="160">
        <f>ROUND(D56*G56,3)</f>
        <v>22.86</v>
      </c>
      <c r="I56" s="160"/>
      <c r="J56" s="160"/>
      <c r="K56" s="219"/>
      <c r="L56" s="144"/>
      <c r="M56" s="212">
        <f t="shared" si="1"/>
        <v>0</v>
      </c>
      <c r="N56" s="144"/>
    </row>
    <row r="57" spans="1:15" hidden="1">
      <c r="A57" s="169"/>
      <c r="B57" s="170" t="s">
        <v>131</v>
      </c>
      <c r="C57" s="168" t="s">
        <v>33</v>
      </c>
      <c r="D57" s="168">
        <f>+D56</f>
        <v>7.62</v>
      </c>
      <c r="E57" s="168"/>
      <c r="F57" s="168"/>
      <c r="G57" s="168">
        <v>3</v>
      </c>
      <c r="H57" s="162">
        <f>ROUND(D57*G57,3)</f>
        <v>22.86</v>
      </c>
      <c r="I57" s="160"/>
      <c r="J57" s="160"/>
      <c r="K57" s="219"/>
      <c r="L57" s="144"/>
      <c r="M57" s="212">
        <f t="shared" si="1"/>
        <v>0</v>
      </c>
      <c r="N57" s="144"/>
    </row>
    <row r="58" spans="1:15">
      <c r="A58" s="171"/>
      <c r="B58" s="164" t="s">
        <v>84</v>
      </c>
      <c r="C58" s="159" t="s">
        <v>33</v>
      </c>
      <c r="D58" s="159"/>
      <c r="E58" s="159"/>
      <c r="F58" s="159"/>
      <c r="G58" s="159"/>
      <c r="H58" s="160"/>
      <c r="I58" s="165">
        <f>SUM(H56:H57)</f>
        <v>45.72</v>
      </c>
      <c r="J58" s="165">
        <v>750</v>
      </c>
      <c r="K58" s="217">
        <f>ROUND(I58*J58,2)</f>
        <v>34290</v>
      </c>
      <c r="L58" s="144">
        <v>707.34</v>
      </c>
      <c r="M58" s="212">
        <f t="shared" si="1"/>
        <v>32339.584800000001</v>
      </c>
      <c r="N58" s="144">
        <f>22.86+22.86</f>
        <v>45.72</v>
      </c>
    </row>
    <row r="59" spans="1:15">
      <c r="A59" s="166"/>
      <c r="B59" s="173"/>
      <c r="C59" s="174"/>
      <c r="D59" s="174"/>
      <c r="E59" s="174"/>
      <c r="F59" s="174"/>
      <c r="G59" s="174"/>
      <c r="H59" s="162"/>
      <c r="I59" s="175"/>
      <c r="J59" s="175"/>
      <c r="K59" s="221"/>
      <c r="L59" s="144"/>
      <c r="M59" s="212">
        <f t="shared" si="1"/>
        <v>0</v>
      </c>
      <c r="N59" s="144"/>
    </row>
    <row r="60" spans="1:15">
      <c r="A60" s="233">
        <v>6</v>
      </c>
      <c r="B60" s="234" t="s">
        <v>132</v>
      </c>
      <c r="C60" s="157"/>
      <c r="D60" s="157"/>
      <c r="E60" s="157"/>
      <c r="F60" s="157"/>
      <c r="G60" s="157"/>
      <c r="H60" s="161"/>
      <c r="I60" s="203"/>
      <c r="J60" s="203"/>
      <c r="K60" s="220"/>
      <c r="L60" s="144"/>
      <c r="M60" s="212">
        <f t="shared" si="1"/>
        <v>0</v>
      </c>
      <c r="N60" s="144"/>
    </row>
    <row r="61" spans="1:15" hidden="1">
      <c r="A61" s="169"/>
      <c r="B61" s="164" t="s">
        <v>97</v>
      </c>
      <c r="C61" s="168" t="s">
        <v>17</v>
      </c>
      <c r="D61" s="168">
        <v>50</v>
      </c>
      <c r="E61" s="168">
        <v>3.5</v>
      </c>
      <c r="F61" s="168">
        <v>1</v>
      </c>
      <c r="G61" s="168">
        <v>1</v>
      </c>
      <c r="H61" s="162">
        <f t="shared" ref="H61" si="3">ROUND(D61*E61*F61*G61,3)</f>
        <v>175</v>
      </c>
      <c r="I61" s="160"/>
      <c r="J61" s="160"/>
      <c r="K61" s="219"/>
      <c r="L61" s="144"/>
      <c r="M61" s="212">
        <f t="shared" si="1"/>
        <v>0</v>
      </c>
      <c r="N61" s="144"/>
    </row>
    <row r="62" spans="1:15">
      <c r="A62" s="171"/>
      <c r="B62" s="164" t="s">
        <v>84</v>
      </c>
      <c r="C62" s="159" t="s">
        <v>17</v>
      </c>
      <c r="D62" s="159"/>
      <c r="E62" s="159"/>
      <c r="F62" s="159"/>
      <c r="G62" s="159"/>
      <c r="H62" s="160"/>
      <c r="I62" s="165">
        <f>+Cómputo!I65</f>
        <v>350</v>
      </c>
      <c r="J62" s="165">
        <v>350</v>
      </c>
      <c r="K62" s="217">
        <f>ROUND(I62*J62,2)</f>
        <v>122500</v>
      </c>
      <c r="L62" s="144">
        <v>344.47</v>
      </c>
      <c r="M62" s="212">
        <f t="shared" si="1"/>
        <v>120564.50000000001</v>
      </c>
      <c r="N62" s="144">
        <v>175</v>
      </c>
    </row>
    <row r="63" spans="1:15">
      <c r="A63" s="166"/>
      <c r="B63" s="173"/>
      <c r="C63" s="174"/>
      <c r="D63" s="174"/>
      <c r="E63" s="174"/>
      <c r="F63" s="174"/>
      <c r="G63" s="174"/>
      <c r="H63" s="162"/>
      <c r="I63" s="175"/>
      <c r="J63" s="175"/>
      <c r="K63" s="221"/>
      <c r="L63" s="144"/>
      <c r="M63" s="212">
        <f t="shared" si="1"/>
        <v>0</v>
      </c>
      <c r="N63" s="144"/>
    </row>
    <row r="64" spans="1:15">
      <c r="A64" s="171">
        <v>7</v>
      </c>
      <c r="B64" s="164" t="s">
        <v>133</v>
      </c>
      <c r="C64" s="159"/>
      <c r="D64" s="159"/>
      <c r="E64" s="159"/>
      <c r="F64" s="159"/>
      <c r="G64" s="159"/>
      <c r="H64" s="160"/>
      <c r="I64" s="176"/>
      <c r="J64" s="176"/>
      <c r="K64" s="222"/>
      <c r="L64" s="144"/>
      <c r="M64" s="212">
        <f t="shared" si="1"/>
        <v>0</v>
      </c>
      <c r="N64" s="144"/>
    </row>
    <row r="65" spans="1:14" hidden="1">
      <c r="A65" s="171"/>
      <c r="B65" s="164" t="s">
        <v>103</v>
      </c>
      <c r="C65" s="159"/>
      <c r="D65" s="159"/>
      <c r="E65" s="159"/>
      <c r="F65" s="159"/>
      <c r="G65" s="159"/>
      <c r="H65" s="160"/>
      <c r="I65" s="176"/>
      <c r="J65" s="176"/>
      <c r="K65" s="218"/>
      <c r="L65" s="144"/>
      <c r="M65" s="212">
        <f t="shared" si="1"/>
        <v>0</v>
      </c>
      <c r="N65" s="144"/>
    </row>
    <row r="66" spans="1:14" hidden="1">
      <c r="A66" s="171"/>
      <c r="B66" s="158" t="s">
        <v>134</v>
      </c>
      <c r="C66" s="159" t="s">
        <v>17</v>
      </c>
      <c r="D66" s="186">
        <v>1.9</v>
      </c>
      <c r="E66" s="186">
        <v>1</v>
      </c>
      <c r="F66" s="186">
        <v>0.05</v>
      </c>
      <c r="G66" s="187">
        <v>2</v>
      </c>
      <c r="H66" s="160">
        <f>ROUND(D66*E66*F66*G66,3)</f>
        <v>0.19</v>
      </c>
      <c r="I66" s="176"/>
      <c r="J66" s="176"/>
      <c r="K66" s="222"/>
      <c r="L66" s="144"/>
      <c r="M66" s="212">
        <f t="shared" si="1"/>
        <v>0</v>
      </c>
      <c r="N66" s="144"/>
    </row>
    <row r="67" spans="1:14" hidden="1">
      <c r="A67" s="171"/>
      <c r="B67" s="158" t="s">
        <v>135</v>
      </c>
      <c r="C67" s="159" t="s">
        <v>17</v>
      </c>
      <c r="D67" s="186">
        <v>1.9</v>
      </c>
      <c r="E67" s="186">
        <v>1.5</v>
      </c>
      <c r="F67" s="186">
        <v>0.05</v>
      </c>
      <c r="G67" s="187">
        <v>1</v>
      </c>
      <c r="H67" s="160">
        <f>ROUND(D67*E67*F67*G67,3)</f>
        <v>0.14299999999999999</v>
      </c>
      <c r="I67" s="176"/>
      <c r="J67" s="176"/>
      <c r="K67" s="222"/>
      <c r="L67" s="144"/>
      <c r="M67" s="212">
        <f t="shared" si="1"/>
        <v>0</v>
      </c>
      <c r="N67" s="144"/>
    </row>
    <row r="68" spans="1:14" hidden="1">
      <c r="A68" s="171"/>
      <c r="B68" s="158" t="s">
        <v>136</v>
      </c>
      <c r="C68" s="159" t="s">
        <v>17</v>
      </c>
      <c r="D68" s="186">
        <v>1.9</v>
      </c>
      <c r="E68" s="186">
        <v>12</v>
      </c>
      <c r="F68" s="186">
        <v>0.05</v>
      </c>
      <c r="G68" s="187">
        <v>1</v>
      </c>
      <c r="H68" s="160">
        <f>ROUND(D68*E68*F68*G68,3)</f>
        <v>1.1399999999999999</v>
      </c>
      <c r="I68" s="176"/>
      <c r="J68" s="176"/>
      <c r="K68" s="222"/>
      <c r="L68" s="144"/>
      <c r="M68" s="212">
        <f t="shared" si="1"/>
        <v>0</v>
      </c>
      <c r="N68" s="144"/>
    </row>
    <row r="69" spans="1:14" hidden="1">
      <c r="A69" s="171"/>
      <c r="B69" s="158" t="s">
        <v>137</v>
      </c>
      <c r="C69" s="168" t="s">
        <v>17</v>
      </c>
      <c r="D69" s="186">
        <v>1.9</v>
      </c>
      <c r="E69" s="186">
        <v>2.5</v>
      </c>
      <c r="F69" s="186">
        <v>0.05</v>
      </c>
      <c r="G69" s="187">
        <v>1</v>
      </c>
      <c r="H69" s="162">
        <f>ROUND(D69*E69*F69*G69,3)</f>
        <v>0.23799999999999999</v>
      </c>
      <c r="I69" s="160"/>
      <c r="J69" s="160"/>
      <c r="K69" s="219"/>
      <c r="L69" s="210"/>
      <c r="M69" s="212">
        <f t="shared" si="1"/>
        <v>0</v>
      </c>
      <c r="N69" s="144"/>
    </row>
    <row r="70" spans="1:14">
      <c r="A70" s="171"/>
      <c r="B70" s="164" t="str">
        <f>+B62</f>
        <v xml:space="preserve">A ejecutar </v>
      </c>
      <c r="C70" s="159" t="s">
        <v>17</v>
      </c>
      <c r="D70" s="159"/>
      <c r="E70" s="159"/>
      <c r="F70" s="159"/>
      <c r="G70" s="159"/>
      <c r="H70" s="160"/>
      <c r="I70" s="165">
        <f>SUM(H66:H69)</f>
        <v>1.7109999999999999</v>
      </c>
      <c r="J70" s="165">
        <v>3700</v>
      </c>
      <c r="K70" s="217">
        <f>ROUND(I70*J70,2)</f>
        <v>6330.7</v>
      </c>
      <c r="L70" s="144">
        <v>3399.23</v>
      </c>
      <c r="M70" s="212">
        <f t="shared" si="1"/>
        <v>5816.0825299999997</v>
      </c>
      <c r="N70" s="144">
        <v>1.71</v>
      </c>
    </row>
    <row r="71" spans="1:14">
      <c r="A71" s="166"/>
      <c r="B71" s="173"/>
      <c r="C71" s="174"/>
      <c r="D71" s="174"/>
      <c r="E71" s="174"/>
      <c r="F71" s="174"/>
      <c r="G71" s="174"/>
      <c r="H71" s="162"/>
      <c r="I71" s="175"/>
      <c r="J71" s="175"/>
      <c r="K71" s="221"/>
      <c r="L71" s="144"/>
      <c r="M71" s="212">
        <f t="shared" si="1"/>
        <v>0</v>
      </c>
      <c r="N71" s="144"/>
    </row>
    <row r="72" spans="1:14">
      <c r="A72" s="231">
        <v>8</v>
      </c>
      <c r="B72" s="235" t="s">
        <v>138</v>
      </c>
      <c r="C72" s="183"/>
      <c r="D72" s="183"/>
      <c r="E72" s="183"/>
      <c r="F72" s="183"/>
      <c r="G72" s="183"/>
      <c r="H72" s="196"/>
      <c r="I72" s="236"/>
      <c r="J72" s="236"/>
      <c r="K72" s="237"/>
      <c r="L72" s="144"/>
      <c r="M72" s="212">
        <f t="shared" si="1"/>
        <v>0</v>
      </c>
      <c r="N72" s="144"/>
    </row>
    <row r="73" spans="1:14" hidden="1">
      <c r="A73" s="171"/>
      <c r="B73" s="158" t="s">
        <v>139</v>
      </c>
      <c r="C73" s="168" t="s">
        <v>125</v>
      </c>
      <c r="D73" s="168"/>
      <c r="E73" s="168"/>
      <c r="F73" s="168"/>
      <c r="G73" s="168"/>
      <c r="H73" s="162">
        <v>1</v>
      </c>
      <c r="I73" s="160"/>
      <c r="J73" s="160"/>
      <c r="K73" s="219"/>
      <c r="L73" s="144"/>
      <c r="M73" s="212">
        <f t="shared" si="1"/>
        <v>0</v>
      </c>
      <c r="N73" s="144"/>
    </row>
    <row r="74" spans="1:14">
      <c r="A74" s="171"/>
      <c r="B74" s="164" t="str">
        <f>+B70</f>
        <v xml:space="preserve">A ejecutar </v>
      </c>
      <c r="C74" s="159" t="s">
        <v>30</v>
      </c>
      <c r="D74" s="159"/>
      <c r="E74" s="159"/>
      <c r="F74" s="159"/>
      <c r="G74" s="159"/>
      <c r="H74" s="160"/>
      <c r="I74" s="165">
        <f>+H73</f>
        <v>1</v>
      </c>
      <c r="J74" s="165">
        <v>59500</v>
      </c>
      <c r="K74" s="217">
        <f>ROUND(I74*J74,2)</f>
        <v>59500</v>
      </c>
      <c r="L74" s="144">
        <v>45000</v>
      </c>
      <c r="M74" s="212">
        <f t="shared" si="1"/>
        <v>45000</v>
      </c>
      <c r="N74" s="144">
        <v>1</v>
      </c>
    </row>
    <row r="75" spans="1:14">
      <c r="A75" s="166"/>
      <c r="B75" s="173"/>
      <c r="C75" s="174"/>
      <c r="D75" s="174"/>
      <c r="E75" s="174"/>
      <c r="F75" s="174"/>
      <c r="G75" s="174"/>
      <c r="H75" s="162"/>
      <c r="I75" s="175"/>
      <c r="J75" s="175"/>
      <c r="K75" s="221"/>
      <c r="L75" s="144"/>
      <c r="M75" s="212">
        <f t="shared" si="1"/>
        <v>0</v>
      </c>
      <c r="N75" s="144"/>
    </row>
    <row r="76" spans="1:14">
      <c r="A76" s="231">
        <v>9</v>
      </c>
      <c r="B76" s="235" t="s">
        <v>86</v>
      </c>
      <c r="C76" s="183"/>
      <c r="D76" s="183"/>
      <c r="E76" s="183"/>
      <c r="F76" s="183"/>
      <c r="G76" s="183"/>
      <c r="H76" s="196"/>
      <c r="I76" s="236"/>
      <c r="J76" s="236"/>
      <c r="K76" s="237"/>
      <c r="L76" s="144"/>
      <c r="M76" s="212">
        <f t="shared" si="1"/>
        <v>0</v>
      </c>
    </row>
    <row r="77" spans="1:14">
      <c r="A77" s="171"/>
      <c r="B77" s="164" t="s">
        <v>87</v>
      </c>
      <c r="C77" s="168"/>
      <c r="D77" s="168"/>
      <c r="E77" s="168"/>
      <c r="F77" s="168"/>
      <c r="G77" s="168"/>
      <c r="H77" s="160"/>
      <c r="I77" s="160"/>
      <c r="J77" s="160"/>
      <c r="K77" s="219"/>
      <c r="L77" s="144"/>
      <c r="M77" s="212">
        <f t="shared" si="1"/>
        <v>0</v>
      </c>
    </row>
    <row r="78" spans="1:14">
      <c r="A78" s="171"/>
      <c r="B78" s="164" t="str">
        <f>+B74</f>
        <v xml:space="preserve">A ejecutar </v>
      </c>
      <c r="C78" s="159" t="s">
        <v>88</v>
      </c>
      <c r="D78" s="159"/>
      <c r="E78" s="159"/>
      <c r="F78" s="159"/>
      <c r="G78" s="159"/>
      <c r="H78" s="160"/>
      <c r="I78" s="165">
        <v>3</v>
      </c>
      <c r="J78" s="165">
        <v>20000</v>
      </c>
      <c r="K78" s="217">
        <f>ROUND(I78*J78,2)</f>
        <v>60000</v>
      </c>
      <c r="L78" s="144">
        <v>20000</v>
      </c>
      <c r="M78" s="212">
        <f t="shared" si="1"/>
        <v>60000</v>
      </c>
      <c r="N78" s="134">
        <v>0</v>
      </c>
    </row>
    <row r="79" spans="1:14">
      <c r="A79" s="171"/>
      <c r="B79" s="180"/>
      <c r="C79" s="174"/>
      <c r="D79" s="174"/>
      <c r="E79" s="174"/>
      <c r="F79" s="174"/>
      <c r="G79" s="174"/>
      <c r="H79" s="162"/>
      <c r="I79" s="165"/>
      <c r="J79" s="165"/>
      <c r="K79" s="223"/>
      <c r="L79" s="144"/>
      <c r="M79" s="212">
        <f t="shared" si="1"/>
        <v>0</v>
      </c>
    </row>
    <row r="80" spans="1:14">
      <c r="A80" s="171"/>
      <c r="B80" s="164" t="s">
        <v>89</v>
      </c>
      <c r="C80" s="159"/>
      <c r="D80" s="159"/>
      <c r="E80" s="159"/>
      <c r="F80" s="159"/>
      <c r="G80" s="159"/>
      <c r="H80" s="160"/>
      <c r="I80" s="176"/>
      <c r="J80" s="176"/>
      <c r="K80" s="222"/>
      <c r="L80" s="144"/>
      <c r="M80" s="212">
        <f t="shared" si="1"/>
        <v>0</v>
      </c>
    </row>
    <row r="81" spans="1:15">
      <c r="A81" s="171"/>
      <c r="B81" s="164" t="str">
        <f>+B78</f>
        <v xml:space="preserve">A ejecutar </v>
      </c>
      <c r="C81" s="159" t="s">
        <v>90</v>
      </c>
      <c r="D81" s="159"/>
      <c r="E81" s="159"/>
      <c r="F81" s="159"/>
      <c r="G81" s="159"/>
      <c r="H81" s="160"/>
      <c r="I81" s="165">
        <f>3*1000</f>
        <v>3000</v>
      </c>
      <c r="J81" s="165">
        <v>11.5</v>
      </c>
      <c r="K81" s="217">
        <f>ROUND(I81*J81,2)</f>
        <v>34500</v>
      </c>
      <c r="L81" s="211">
        <v>12</v>
      </c>
      <c r="M81" s="213">
        <f t="shared" si="1"/>
        <v>36000</v>
      </c>
      <c r="N81" s="134">
        <v>0</v>
      </c>
    </row>
    <row r="82" spans="1:15">
      <c r="A82" s="166"/>
      <c r="B82" s="173"/>
      <c r="C82" s="174"/>
      <c r="D82" s="174"/>
      <c r="E82" s="174"/>
      <c r="F82" s="174"/>
      <c r="G82" s="174"/>
      <c r="H82" s="162"/>
      <c r="I82" s="175"/>
      <c r="J82" s="175"/>
      <c r="K82" s="224"/>
      <c r="L82" s="144">
        <f>SUMPRODUCT(I29:I81,L29:L81)</f>
        <v>1361972.7758400002</v>
      </c>
      <c r="M82" s="144">
        <f>SUM(M29:M81)</f>
        <v>1361972.7758400002</v>
      </c>
    </row>
    <row r="83" spans="1:15">
      <c r="J83" s="216" t="s">
        <v>145</v>
      </c>
      <c r="K83" s="230">
        <f>SUM(K29:K82)</f>
        <v>1395747.0499999998</v>
      </c>
      <c r="L83" s="214">
        <f>SUM(K29:K82)-J74</f>
        <v>1336247.0499999998</v>
      </c>
      <c r="O83" s="134">
        <v>3.26</v>
      </c>
    </row>
    <row r="84" spans="1:15">
      <c r="L84" s="134">
        <f>L83*4.5/100</f>
        <v>60131.117249999996</v>
      </c>
      <c r="O84" s="134">
        <v>28.25</v>
      </c>
    </row>
    <row r="85" spans="1:15">
      <c r="M85" s="144"/>
      <c r="O85" s="134">
        <f>SUM(O83:O84)</f>
        <v>31.509999999999998</v>
      </c>
    </row>
    <row r="86" spans="1:15">
      <c r="L86" s="281">
        <f>L90*0.2</f>
        <v>240299.41000000003</v>
      </c>
      <c r="M86" s="282" t="s">
        <v>150</v>
      </c>
      <c r="N86" s="283"/>
    </row>
    <row r="87" spans="1:15">
      <c r="L87" s="281">
        <f>+L86/2</f>
        <v>120149.70500000002</v>
      </c>
      <c r="M87" s="281">
        <f>+L87/J62</f>
        <v>343.28487142857148</v>
      </c>
      <c r="N87" s="283" t="s">
        <v>148</v>
      </c>
    </row>
    <row r="88" spans="1:15">
      <c r="L88" s="281">
        <f>+L87</f>
        <v>120149.70500000002</v>
      </c>
      <c r="M88" s="281">
        <f>+L88/J38</f>
        <v>266.99934444444449</v>
      </c>
      <c r="N88" s="283" t="s">
        <v>149</v>
      </c>
    </row>
    <row r="90" spans="1:15">
      <c r="L90" s="281">
        <v>1201497.05</v>
      </c>
      <c r="M90" s="134" t="s">
        <v>171</v>
      </c>
    </row>
    <row r="91" spans="1:15">
      <c r="L91" s="144">
        <f>+L87+L88</f>
        <v>240299.41000000003</v>
      </c>
    </row>
    <row r="92" spans="1:15">
      <c r="L92" s="144">
        <f>SUM(L90:L91)</f>
        <v>1441796.46</v>
      </c>
    </row>
    <row r="93" spans="1:15">
      <c r="L93" s="144" t="s">
        <v>185</v>
      </c>
      <c r="M93" s="144">
        <f>+K83-1137133.87</f>
        <v>258613.1799999997</v>
      </c>
      <c r="N93" s="291">
        <f>M93/1137133.87</f>
        <v>0.22742544815765595</v>
      </c>
    </row>
    <row r="169" spans="8:9">
      <c r="H169" s="134"/>
      <c r="I169" s="134"/>
    </row>
    <row r="170" spans="8:9">
      <c r="H170" s="134"/>
      <c r="I170" s="134"/>
    </row>
    <row r="171" spans="8:9">
      <c r="H171" s="134"/>
      <c r="I171" s="134"/>
    </row>
    <row r="172" spans="8:9">
      <c r="H172" s="134"/>
      <c r="I172" s="134"/>
    </row>
    <row r="173" spans="8:9">
      <c r="H173" s="134"/>
      <c r="I173" s="134"/>
    </row>
    <row r="174" spans="8:9">
      <c r="H174" s="134"/>
      <c r="I174" s="134"/>
    </row>
    <row r="175" spans="8:9">
      <c r="H175" s="134"/>
      <c r="I175" s="134"/>
    </row>
    <row r="176" spans="8:9">
      <c r="H176" s="134"/>
      <c r="I176" s="134"/>
    </row>
    <row r="177" spans="1:9">
      <c r="H177" s="134"/>
      <c r="I177" s="134"/>
    </row>
    <row r="178" spans="1:9">
      <c r="H178" s="134"/>
      <c r="I178" s="134"/>
    </row>
    <row r="179" spans="1:9">
      <c r="H179" s="134"/>
      <c r="I179" s="134"/>
    </row>
    <row r="180" spans="1:9">
      <c r="A180" s="181"/>
      <c r="H180" s="134"/>
      <c r="I180" s="134"/>
    </row>
    <row r="181" spans="1:9">
      <c r="B181" s="181"/>
      <c r="C181" s="181"/>
      <c r="D181" s="184"/>
      <c r="E181" s="184"/>
      <c r="F181" s="184"/>
      <c r="G181" s="184"/>
      <c r="H181" s="182"/>
      <c r="I181" s="182"/>
    </row>
  </sheetData>
  <mergeCells count="12">
    <mergeCell ref="A4:K4"/>
    <mergeCell ref="J7:J9"/>
    <mergeCell ref="K7:K9"/>
    <mergeCell ref="A6:K6"/>
    <mergeCell ref="A7:A9"/>
    <mergeCell ref="B7:B9"/>
    <mergeCell ref="C7:C9"/>
    <mergeCell ref="D7:D9"/>
    <mergeCell ref="E7:E9"/>
    <mergeCell ref="F7:F9"/>
    <mergeCell ref="G7:G9"/>
    <mergeCell ref="H7:I9"/>
  </mergeCells>
  <printOptions horizontalCentered="1"/>
  <pageMargins left="0.70866141732283472" right="0.70866141732283472" top="0.39370078740157483" bottom="0.74803149606299213" header="0.31496062992125984" footer="0.31496062992125984"/>
  <pageSetup paperSize="9" scale="85" orientation="portrait" horizontalDpi="300" verticalDpi="300" r:id="rId1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2"/>
  <sheetViews>
    <sheetView topLeftCell="A19" workbookViewId="0">
      <selection activeCell="H9" sqref="H9"/>
    </sheetView>
  </sheetViews>
  <sheetFormatPr baseColWidth="10" defaultRowHeight="15"/>
  <cols>
    <col min="1" max="1" width="3.77734375" style="238" customWidth="1"/>
    <col min="2" max="2" width="46.5546875" style="238" customWidth="1"/>
    <col min="3" max="3" width="5.44140625" style="238" customWidth="1"/>
    <col min="4" max="4" width="10.109375" style="238" customWidth="1"/>
    <col min="5" max="6" width="12.5546875" style="238" customWidth="1"/>
    <col min="7" max="7" width="22.44140625" style="238" customWidth="1"/>
    <col min="8" max="8" width="17.6640625" style="238" customWidth="1"/>
    <col min="9" max="254" width="11.5546875" style="238"/>
    <col min="255" max="255" width="3.77734375" style="238" customWidth="1"/>
    <col min="256" max="256" width="37.6640625" style="238" customWidth="1"/>
    <col min="257" max="257" width="5.77734375" style="238" customWidth="1"/>
    <col min="258" max="258" width="10.109375" style="238" customWidth="1"/>
    <col min="259" max="259" width="12.5546875" style="238" customWidth="1"/>
    <col min="260" max="260" width="11.5546875" style="238" customWidth="1"/>
    <col min="261" max="261" width="22.44140625" style="238" customWidth="1"/>
    <col min="262" max="262" width="17.77734375" style="238" customWidth="1"/>
    <col min="263" max="510" width="11.5546875" style="238"/>
    <col min="511" max="511" width="3.77734375" style="238" customWidth="1"/>
    <col min="512" max="512" width="37.6640625" style="238" customWidth="1"/>
    <col min="513" max="513" width="5.77734375" style="238" customWidth="1"/>
    <col min="514" max="514" width="10.109375" style="238" customWidth="1"/>
    <col min="515" max="515" width="12.5546875" style="238" customWidth="1"/>
    <col min="516" max="516" width="11.5546875" style="238" customWidth="1"/>
    <col min="517" max="517" width="22.44140625" style="238" customWidth="1"/>
    <col min="518" max="518" width="17.77734375" style="238" customWidth="1"/>
    <col min="519" max="766" width="11.5546875" style="238"/>
    <col min="767" max="767" width="3.77734375" style="238" customWidth="1"/>
    <col min="768" max="768" width="37.6640625" style="238" customWidth="1"/>
    <col min="769" max="769" width="5.77734375" style="238" customWidth="1"/>
    <col min="770" max="770" width="10.109375" style="238" customWidth="1"/>
    <col min="771" max="771" width="12.5546875" style="238" customWidth="1"/>
    <col min="772" max="772" width="11.5546875" style="238" customWidth="1"/>
    <col min="773" max="773" width="22.44140625" style="238" customWidth="1"/>
    <col min="774" max="774" width="17.77734375" style="238" customWidth="1"/>
    <col min="775" max="1022" width="11.5546875" style="238"/>
    <col min="1023" max="1023" width="3.77734375" style="238" customWidth="1"/>
    <col min="1024" max="1024" width="37.6640625" style="238" customWidth="1"/>
    <col min="1025" max="1025" width="5.77734375" style="238" customWidth="1"/>
    <col min="1026" max="1026" width="10.109375" style="238" customWidth="1"/>
    <col min="1027" max="1027" width="12.5546875" style="238" customWidth="1"/>
    <col min="1028" max="1028" width="11.5546875" style="238" customWidth="1"/>
    <col min="1029" max="1029" width="22.44140625" style="238" customWidth="1"/>
    <col min="1030" max="1030" width="17.77734375" style="238" customWidth="1"/>
    <col min="1031" max="1278" width="11.5546875" style="238"/>
    <col min="1279" max="1279" width="3.77734375" style="238" customWidth="1"/>
    <col min="1280" max="1280" width="37.6640625" style="238" customWidth="1"/>
    <col min="1281" max="1281" width="5.77734375" style="238" customWidth="1"/>
    <col min="1282" max="1282" width="10.109375" style="238" customWidth="1"/>
    <col min="1283" max="1283" width="12.5546875" style="238" customWidth="1"/>
    <col min="1284" max="1284" width="11.5546875" style="238" customWidth="1"/>
    <col min="1285" max="1285" width="22.44140625" style="238" customWidth="1"/>
    <col min="1286" max="1286" width="17.77734375" style="238" customWidth="1"/>
    <col min="1287" max="1534" width="11.5546875" style="238"/>
    <col min="1535" max="1535" width="3.77734375" style="238" customWidth="1"/>
    <col min="1536" max="1536" width="37.6640625" style="238" customWidth="1"/>
    <col min="1537" max="1537" width="5.77734375" style="238" customWidth="1"/>
    <col min="1538" max="1538" width="10.109375" style="238" customWidth="1"/>
    <col min="1539" max="1539" width="12.5546875" style="238" customWidth="1"/>
    <col min="1540" max="1540" width="11.5546875" style="238" customWidth="1"/>
    <col min="1541" max="1541" width="22.44140625" style="238" customWidth="1"/>
    <col min="1542" max="1542" width="17.77734375" style="238" customWidth="1"/>
    <col min="1543" max="1790" width="11.5546875" style="238"/>
    <col min="1791" max="1791" width="3.77734375" style="238" customWidth="1"/>
    <col min="1792" max="1792" width="37.6640625" style="238" customWidth="1"/>
    <col min="1793" max="1793" width="5.77734375" style="238" customWidth="1"/>
    <col min="1794" max="1794" width="10.109375" style="238" customWidth="1"/>
    <col min="1795" max="1795" width="12.5546875" style="238" customWidth="1"/>
    <col min="1796" max="1796" width="11.5546875" style="238" customWidth="1"/>
    <col min="1797" max="1797" width="22.44140625" style="238" customWidth="1"/>
    <col min="1798" max="1798" width="17.77734375" style="238" customWidth="1"/>
    <col min="1799" max="2046" width="11.5546875" style="238"/>
    <col min="2047" max="2047" width="3.77734375" style="238" customWidth="1"/>
    <col min="2048" max="2048" width="37.6640625" style="238" customWidth="1"/>
    <col min="2049" max="2049" width="5.77734375" style="238" customWidth="1"/>
    <col min="2050" max="2050" width="10.109375" style="238" customWidth="1"/>
    <col min="2051" max="2051" width="12.5546875" style="238" customWidth="1"/>
    <col min="2052" max="2052" width="11.5546875" style="238" customWidth="1"/>
    <col min="2053" max="2053" width="22.44140625" style="238" customWidth="1"/>
    <col min="2054" max="2054" width="17.77734375" style="238" customWidth="1"/>
    <col min="2055" max="2302" width="11.5546875" style="238"/>
    <col min="2303" max="2303" width="3.77734375" style="238" customWidth="1"/>
    <col min="2304" max="2304" width="37.6640625" style="238" customWidth="1"/>
    <col min="2305" max="2305" width="5.77734375" style="238" customWidth="1"/>
    <col min="2306" max="2306" width="10.109375" style="238" customWidth="1"/>
    <col min="2307" max="2307" width="12.5546875" style="238" customWidth="1"/>
    <col min="2308" max="2308" width="11.5546875" style="238" customWidth="1"/>
    <col min="2309" max="2309" width="22.44140625" style="238" customWidth="1"/>
    <col min="2310" max="2310" width="17.77734375" style="238" customWidth="1"/>
    <col min="2311" max="2558" width="11.5546875" style="238"/>
    <col min="2559" max="2559" width="3.77734375" style="238" customWidth="1"/>
    <col min="2560" max="2560" width="37.6640625" style="238" customWidth="1"/>
    <col min="2561" max="2561" width="5.77734375" style="238" customWidth="1"/>
    <col min="2562" max="2562" width="10.109375" style="238" customWidth="1"/>
    <col min="2563" max="2563" width="12.5546875" style="238" customWidth="1"/>
    <col min="2564" max="2564" width="11.5546875" style="238" customWidth="1"/>
    <col min="2565" max="2565" width="22.44140625" style="238" customWidth="1"/>
    <col min="2566" max="2566" width="17.77734375" style="238" customWidth="1"/>
    <col min="2567" max="2814" width="11.5546875" style="238"/>
    <col min="2815" max="2815" width="3.77734375" style="238" customWidth="1"/>
    <col min="2816" max="2816" width="37.6640625" style="238" customWidth="1"/>
    <col min="2817" max="2817" width="5.77734375" style="238" customWidth="1"/>
    <col min="2818" max="2818" width="10.109375" style="238" customWidth="1"/>
    <col min="2819" max="2819" width="12.5546875" style="238" customWidth="1"/>
    <col min="2820" max="2820" width="11.5546875" style="238" customWidth="1"/>
    <col min="2821" max="2821" width="22.44140625" style="238" customWidth="1"/>
    <col min="2822" max="2822" width="17.77734375" style="238" customWidth="1"/>
    <col min="2823" max="3070" width="11.5546875" style="238"/>
    <col min="3071" max="3071" width="3.77734375" style="238" customWidth="1"/>
    <col min="3072" max="3072" width="37.6640625" style="238" customWidth="1"/>
    <col min="3073" max="3073" width="5.77734375" style="238" customWidth="1"/>
    <col min="3074" max="3074" width="10.109375" style="238" customWidth="1"/>
    <col min="3075" max="3075" width="12.5546875" style="238" customWidth="1"/>
    <col min="3076" max="3076" width="11.5546875" style="238" customWidth="1"/>
    <col min="3077" max="3077" width="22.44140625" style="238" customWidth="1"/>
    <col min="3078" max="3078" width="17.77734375" style="238" customWidth="1"/>
    <col min="3079" max="3326" width="11.5546875" style="238"/>
    <col min="3327" max="3327" width="3.77734375" style="238" customWidth="1"/>
    <col min="3328" max="3328" width="37.6640625" style="238" customWidth="1"/>
    <col min="3329" max="3329" width="5.77734375" style="238" customWidth="1"/>
    <col min="3330" max="3330" width="10.109375" style="238" customWidth="1"/>
    <col min="3331" max="3331" width="12.5546875" style="238" customWidth="1"/>
    <col min="3332" max="3332" width="11.5546875" style="238" customWidth="1"/>
    <col min="3333" max="3333" width="22.44140625" style="238" customWidth="1"/>
    <col min="3334" max="3334" width="17.77734375" style="238" customWidth="1"/>
    <col min="3335" max="3582" width="11.5546875" style="238"/>
    <col min="3583" max="3583" width="3.77734375" style="238" customWidth="1"/>
    <col min="3584" max="3584" width="37.6640625" style="238" customWidth="1"/>
    <col min="3585" max="3585" width="5.77734375" style="238" customWidth="1"/>
    <col min="3586" max="3586" width="10.109375" style="238" customWidth="1"/>
    <col min="3587" max="3587" width="12.5546875" style="238" customWidth="1"/>
    <col min="3588" max="3588" width="11.5546875" style="238" customWidth="1"/>
    <col min="3589" max="3589" width="22.44140625" style="238" customWidth="1"/>
    <col min="3590" max="3590" width="17.77734375" style="238" customWidth="1"/>
    <col min="3591" max="3838" width="11.5546875" style="238"/>
    <col min="3839" max="3839" width="3.77734375" style="238" customWidth="1"/>
    <col min="3840" max="3840" width="37.6640625" style="238" customWidth="1"/>
    <col min="3841" max="3841" width="5.77734375" style="238" customWidth="1"/>
    <col min="3842" max="3842" width="10.109375" style="238" customWidth="1"/>
    <col min="3843" max="3843" width="12.5546875" style="238" customWidth="1"/>
    <col min="3844" max="3844" width="11.5546875" style="238" customWidth="1"/>
    <col min="3845" max="3845" width="22.44140625" style="238" customWidth="1"/>
    <col min="3846" max="3846" width="17.77734375" style="238" customWidth="1"/>
    <col min="3847" max="4094" width="11.5546875" style="238"/>
    <col min="4095" max="4095" width="3.77734375" style="238" customWidth="1"/>
    <col min="4096" max="4096" width="37.6640625" style="238" customWidth="1"/>
    <col min="4097" max="4097" width="5.77734375" style="238" customWidth="1"/>
    <col min="4098" max="4098" width="10.109375" style="238" customWidth="1"/>
    <col min="4099" max="4099" width="12.5546875" style="238" customWidth="1"/>
    <col min="4100" max="4100" width="11.5546875" style="238" customWidth="1"/>
    <col min="4101" max="4101" width="22.44140625" style="238" customWidth="1"/>
    <col min="4102" max="4102" width="17.77734375" style="238" customWidth="1"/>
    <col min="4103" max="4350" width="11.5546875" style="238"/>
    <col min="4351" max="4351" width="3.77734375" style="238" customWidth="1"/>
    <col min="4352" max="4352" width="37.6640625" style="238" customWidth="1"/>
    <col min="4353" max="4353" width="5.77734375" style="238" customWidth="1"/>
    <col min="4354" max="4354" width="10.109375" style="238" customWidth="1"/>
    <col min="4355" max="4355" width="12.5546875" style="238" customWidth="1"/>
    <col min="4356" max="4356" width="11.5546875" style="238" customWidth="1"/>
    <col min="4357" max="4357" width="22.44140625" style="238" customWidth="1"/>
    <col min="4358" max="4358" width="17.77734375" style="238" customWidth="1"/>
    <col min="4359" max="4606" width="11.5546875" style="238"/>
    <col min="4607" max="4607" width="3.77734375" style="238" customWidth="1"/>
    <col min="4608" max="4608" width="37.6640625" style="238" customWidth="1"/>
    <col min="4609" max="4609" width="5.77734375" style="238" customWidth="1"/>
    <col min="4610" max="4610" width="10.109375" style="238" customWidth="1"/>
    <col min="4611" max="4611" width="12.5546875" style="238" customWidth="1"/>
    <col min="4612" max="4612" width="11.5546875" style="238" customWidth="1"/>
    <col min="4613" max="4613" width="22.44140625" style="238" customWidth="1"/>
    <col min="4614" max="4614" width="17.77734375" style="238" customWidth="1"/>
    <col min="4615" max="4862" width="11.5546875" style="238"/>
    <col min="4863" max="4863" width="3.77734375" style="238" customWidth="1"/>
    <col min="4864" max="4864" width="37.6640625" style="238" customWidth="1"/>
    <col min="4865" max="4865" width="5.77734375" style="238" customWidth="1"/>
    <col min="4866" max="4866" width="10.109375" style="238" customWidth="1"/>
    <col min="4867" max="4867" width="12.5546875" style="238" customWidth="1"/>
    <col min="4868" max="4868" width="11.5546875" style="238" customWidth="1"/>
    <col min="4869" max="4869" width="22.44140625" style="238" customWidth="1"/>
    <col min="4870" max="4870" width="17.77734375" style="238" customWidth="1"/>
    <col min="4871" max="5118" width="11.5546875" style="238"/>
    <col min="5119" max="5119" width="3.77734375" style="238" customWidth="1"/>
    <col min="5120" max="5120" width="37.6640625" style="238" customWidth="1"/>
    <col min="5121" max="5121" width="5.77734375" style="238" customWidth="1"/>
    <col min="5122" max="5122" width="10.109375" style="238" customWidth="1"/>
    <col min="5123" max="5123" width="12.5546875" style="238" customWidth="1"/>
    <col min="5124" max="5124" width="11.5546875" style="238" customWidth="1"/>
    <col min="5125" max="5125" width="22.44140625" style="238" customWidth="1"/>
    <col min="5126" max="5126" width="17.77734375" style="238" customWidth="1"/>
    <col min="5127" max="5374" width="11.5546875" style="238"/>
    <col min="5375" max="5375" width="3.77734375" style="238" customWidth="1"/>
    <col min="5376" max="5376" width="37.6640625" style="238" customWidth="1"/>
    <col min="5377" max="5377" width="5.77734375" style="238" customWidth="1"/>
    <col min="5378" max="5378" width="10.109375" style="238" customWidth="1"/>
    <col min="5379" max="5379" width="12.5546875" style="238" customWidth="1"/>
    <col min="5380" max="5380" width="11.5546875" style="238" customWidth="1"/>
    <col min="5381" max="5381" width="22.44140625" style="238" customWidth="1"/>
    <col min="5382" max="5382" width="17.77734375" style="238" customWidth="1"/>
    <col min="5383" max="5630" width="11.5546875" style="238"/>
    <col min="5631" max="5631" width="3.77734375" style="238" customWidth="1"/>
    <col min="5632" max="5632" width="37.6640625" style="238" customWidth="1"/>
    <col min="5633" max="5633" width="5.77734375" style="238" customWidth="1"/>
    <col min="5634" max="5634" width="10.109375" style="238" customWidth="1"/>
    <col min="5635" max="5635" width="12.5546875" style="238" customWidth="1"/>
    <col min="5636" max="5636" width="11.5546875" style="238" customWidth="1"/>
    <col min="5637" max="5637" width="22.44140625" style="238" customWidth="1"/>
    <col min="5638" max="5638" width="17.77734375" style="238" customWidth="1"/>
    <col min="5639" max="5886" width="11.5546875" style="238"/>
    <col min="5887" max="5887" width="3.77734375" style="238" customWidth="1"/>
    <col min="5888" max="5888" width="37.6640625" style="238" customWidth="1"/>
    <col min="5889" max="5889" width="5.77734375" style="238" customWidth="1"/>
    <col min="5890" max="5890" width="10.109375" style="238" customWidth="1"/>
    <col min="5891" max="5891" width="12.5546875" style="238" customWidth="1"/>
    <col min="5892" max="5892" width="11.5546875" style="238" customWidth="1"/>
    <col min="5893" max="5893" width="22.44140625" style="238" customWidth="1"/>
    <col min="5894" max="5894" width="17.77734375" style="238" customWidth="1"/>
    <col min="5895" max="6142" width="11.5546875" style="238"/>
    <col min="6143" max="6143" width="3.77734375" style="238" customWidth="1"/>
    <col min="6144" max="6144" width="37.6640625" style="238" customWidth="1"/>
    <col min="6145" max="6145" width="5.77734375" style="238" customWidth="1"/>
    <col min="6146" max="6146" width="10.109375" style="238" customWidth="1"/>
    <col min="6147" max="6147" width="12.5546875" style="238" customWidth="1"/>
    <col min="6148" max="6148" width="11.5546875" style="238" customWidth="1"/>
    <col min="6149" max="6149" width="22.44140625" style="238" customWidth="1"/>
    <col min="6150" max="6150" width="17.77734375" style="238" customWidth="1"/>
    <col min="6151" max="6398" width="11.5546875" style="238"/>
    <col min="6399" max="6399" width="3.77734375" style="238" customWidth="1"/>
    <col min="6400" max="6400" width="37.6640625" style="238" customWidth="1"/>
    <col min="6401" max="6401" width="5.77734375" style="238" customWidth="1"/>
    <col min="6402" max="6402" width="10.109375" style="238" customWidth="1"/>
    <col min="6403" max="6403" width="12.5546875" style="238" customWidth="1"/>
    <col min="6404" max="6404" width="11.5546875" style="238" customWidth="1"/>
    <col min="6405" max="6405" width="22.44140625" style="238" customWidth="1"/>
    <col min="6406" max="6406" width="17.77734375" style="238" customWidth="1"/>
    <col min="6407" max="6654" width="11.5546875" style="238"/>
    <col min="6655" max="6655" width="3.77734375" style="238" customWidth="1"/>
    <col min="6656" max="6656" width="37.6640625" style="238" customWidth="1"/>
    <col min="6657" max="6657" width="5.77734375" style="238" customWidth="1"/>
    <col min="6658" max="6658" width="10.109375" style="238" customWidth="1"/>
    <col min="6659" max="6659" width="12.5546875" style="238" customWidth="1"/>
    <col min="6660" max="6660" width="11.5546875" style="238" customWidth="1"/>
    <col min="6661" max="6661" width="22.44140625" style="238" customWidth="1"/>
    <col min="6662" max="6662" width="17.77734375" style="238" customWidth="1"/>
    <col min="6663" max="6910" width="11.5546875" style="238"/>
    <col min="6911" max="6911" width="3.77734375" style="238" customWidth="1"/>
    <col min="6912" max="6912" width="37.6640625" style="238" customWidth="1"/>
    <col min="6913" max="6913" width="5.77734375" style="238" customWidth="1"/>
    <col min="6914" max="6914" width="10.109375" style="238" customWidth="1"/>
    <col min="6915" max="6915" width="12.5546875" style="238" customWidth="1"/>
    <col min="6916" max="6916" width="11.5546875" style="238" customWidth="1"/>
    <col min="6917" max="6917" width="22.44140625" style="238" customWidth="1"/>
    <col min="6918" max="6918" width="17.77734375" style="238" customWidth="1"/>
    <col min="6919" max="7166" width="11.5546875" style="238"/>
    <col min="7167" max="7167" width="3.77734375" style="238" customWidth="1"/>
    <col min="7168" max="7168" width="37.6640625" style="238" customWidth="1"/>
    <col min="7169" max="7169" width="5.77734375" style="238" customWidth="1"/>
    <col min="7170" max="7170" width="10.109375" style="238" customWidth="1"/>
    <col min="7171" max="7171" width="12.5546875" style="238" customWidth="1"/>
    <col min="7172" max="7172" width="11.5546875" style="238" customWidth="1"/>
    <col min="7173" max="7173" width="22.44140625" style="238" customWidth="1"/>
    <col min="7174" max="7174" width="17.77734375" style="238" customWidth="1"/>
    <col min="7175" max="7422" width="11.5546875" style="238"/>
    <col min="7423" max="7423" width="3.77734375" style="238" customWidth="1"/>
    <col min="7424" max="7424" width="37.6640625" style="238" customWidth="1"/>
    <col min="7425" max="7425" width="5.77734375" style="238" customWidth="1"/>
    <col min="7426" max="7426" width="10.109375" style="238" customWidth="1"/>
    <col min="7427" max="7427" width="12.5546875" style="238" customWidth="1"/>
    <col min="7428" max="7428" width="11.5546875" style="238" customWidth="1"/>
    <col min="7429" max="7429" width="22.44140625" style="238" customWidth="1"/>
    <col min="7430" max="7430" width="17.77734375" style="238" customWidth="1"/>
    <col min="7431" max="7678" width="11.5546875" style="238"/>
    <col min="7679" max="7679" width="3.77734375" style="238" customWidth="1"/>
    <col min="7680" max="7680" width="37.6640625" style="238" customWidth="1"/>
    <col min="7681" max="7681" width="5.77734375" style="238" customWidth="1"/>
    <col min="7682" max="7682" width="10.109375" style="238" customWidth="1"/>
    <col min="7683" max="7683" width="12.5546875" style="238" customWidth="1"/>
    <col min="7684" max="7684" width="11.5546875" style="238" customWidth="1"/>
    <col min="7685" max="7685" width="22.44140625" style="238" customWidth="1"/>
    <col min="7686" max="7686" width="17.77734375" style="238" customWidth="1"/>
    <col min="7687" max="7934" width="11.5546875" style="238"/>
    <col min="7935" max="7935" width="3.77734375" style="238" customWidth="1"/>
    <col min="7936" max="7936" width="37.6640625" style="238" customWidth="1"/>
    <col min="7937" max="7937" width="5.77734375" style="238" customWidth="1"/>
    <col min="7938" max="7938" width="10.109375" style="238" customWidth="1"/>
    <col min="7939" max="7939" width="12.5546875" style="238" customWidth="1"/>
    <col min="7940" max="7940" width="11.5546875" style="238" customWidth="1"/>
    <col min="7941" max="7941" width="22.44140625" style="238" customWidth="1"/>
    <col min="7942" max="7942" width="17.77734375" style="238" customWidth="1"/>
    <col min="7943" max="8190" width="11.5546875" style="238"/>
    <col min="8191" max="8191" width="3.77734375" style="238" customWidth="1"/>
    <col min="8192" max="8192" width="37.6640625" style="238" customWidth="1"/>
    <col min="8193" max="8193" width="5.77734375" style="238" customWidth="1"/>
    <col min="8194" max="8194" width="10.109375" style="238" customWidth="1"/>
    <col min="8195" max="8195" width="12.5546875" style="238" customWidth="1"/>
    <col min="8196" max="8196" width="11.5546875" style="238" customWidth="1"/>
    <col min="8197" max="8197" width="22.44140625" style="238" customWidth="1"/>
    <col min="8198" max="8198" width="17.77734375" style="238" customWidth="1"/>
    <col min="8199" max="8446" width="11.5546875" style="238"/>
    <col min="8447" max="8447" width="3.77734375" style="238" customWidth="1"/>
    <col min="8448" max="8448" width="37.6640625" style="238" customWidth="1"/>
    <col min="8449" max="8449" width="5.77734375" style="238" customWidth="1"/>
    <col min="8450" max="8450" width="10.109375" style="238" customWidth="1"/>
    <col min="8451" max="8451" width="12.5546875" style="238" customWidth="1"/>
    <col min="8452" max="8452" width="11.5546875" style="238" customWidth="1"/>
    <col min="8453" max="8453" width="22.44140625" style="238" customWidth="1"/>
    <col min="8454" max="8454" width="17.77734375" style="238" customWidth="1"/>
    <col min="8455" max="8702" width="11.5546875" style="238"/>
    <col min="8703" max="8703" width="3.77734375" style="238" customWidth="1"/>
    <col min="8704" max="8704" width="37.6640625" style="238" customWidth="1"/>
    <col min="8705" max="8705" width="5.77734375" style="238" customWidth="1"/>
    <col min="8706" max="8706" width="10.109375" style="238" customWidth="1"/>
    <col min="8707" max="8707" width="12.5546875" style="238" customWidth="1"/>
    <col min="8708" max="8708" width="11.5546875" style="238" customWidth="1"/>
    <col min="8709" max="8709" width="22.44140625" style="238" customWidth="1"/>
    <col min="8710" max="8710" width="17.77734375" style="238" customWidth="1"/>
    <col min="8711" max="8958" width="11.5546875" style="238"/>
    <col min="8959" max="8959" width="3.77734375" style="238" customWidth="1"/>
    <col min="8960" max="8960" width="37.6640625" style="238" customWidth="1"/>
    <col min="8961" max="8961" width="5.77734375" style="238" customWidth="1"/>
    <col min="8962" max="8962" width="10.109375" style="238" customWidth="1"/>
    <col min="8963" max="8963" width="12.5546875" style="238" customWidth="1"/>
    <col min="8964" max="8964" width="11.5546875" style="238" customWidth="1"/>
    <col min="8965" max="8965" width="22.44140625" style="238" customWidth="1"/>
    <col min="8966" max="8966" width="17.77734375" style="238" customWidth="1"/>
    <col min="8967" max="9214" width="11.5546875" style="238"/>
    <col min="9215" max="9215" width="3.77734375" style="238" customWidth="1"/>
    <col min="9216" max="9216" width="37.6640625" style="238" customWidth="1"/>
    <col min="9217" max="9217" width="5.77734375" style="238" customWidth="1"/>
    <col min="9218" max="9218" width="10.109375" style="238" customWidth="1"/>
    <col min="9219" max="9219" width="12.5546875" style="238" customWidth="1"/>
    <col min="9220" max="9220" width="11.5546875" style="238" customWidth="1"/>
    <col min="9221" max="9221" width="22.44140625" style="238" customWidth="1"/>
    <col min="9222" max="9222" width="17.77734375" style="238" customWidth="1"/>
    <col min="9223" max="9470" width="11.5546875" style="238"/>
    <col min="9471" max="9471" width="3.77734375" style="238" customWidth="1"/>
    <col min="9472" max="9472" width="37.6640625" style="238" customWidth="1"/>
    <col min="9473" max="9473" width="5.77734375" style="238" customWidth="1"/>
    <col min="9474" max="9474" width="10.109375" style="238" customWidth="1"/>
    <col min="9475" max="9475" width="12.5546875" style="238" customWidth="1"/>
    <col min="9476" max="9476" width="11.5546875" style="238" customWidth="1"/>
    <col min="9477" max="9477" width="22.44140625" style="238" customWidth="1"/>
    <col min="9478" max="9478" width="17.77734375" style="238" customWidth="1"/>
    <col min="9479" max="9726" width="11.5546875" style="238"/>
    <col min="9727" max="9727" width="3.77734375" style="238" customWidth="1"/>
    <col min="9728" max="9728" width="37.6640625" style="238" customWidth="1"/>
    <col min="9729" max="9729" width="5.77734375" style="238" customWidth="1"/>
    <col min="9730" max="9730" width="10.109375" style="238" customWidth="1"/>
    <col min="9731" max="9731" width="12.5546875" style="238" customWidth="1"/>
    <col min="9732" max="9732" width="11.5546875" style="238" customWidth="1"/>
    <col min="9733" max="9733" width="22.44140625" style="238" customWidth="1"/>
    <col min="9734" max="9734" width="17.77734375" style="238" customWidth="1"/>
    <col min="9735" max="9982" width="11.5546875" style="238"/>
    <col min="9983" max="9983" width="3.77734375" style="238" customWidth="1"/>
    <col min="9984" max="9984" width="37.6640625" style="238" customWidth="1"/>
    <col min="9985" max="9985" width="5.77734375" style="238" customWidth="1"/>
    <col min="9986" max="9986" width="10.109375" style="238" customWidth="1"/>
    <col min="9987" max="9987" width="12.5546875" style="238" customWidth="1"/>
    <col min="9988" max="9988" width="11.5546875" style="238" customWidth="1"/>
    <col min="9989" max="9989" width="22.44140625" style="238" customWidth="1"/>
    <col min="9990" max="9990" width="17.77734375" style="238" customWidth="1"/>
    <col min="9991" max="10238" width="11.5546875" style="238"/>
    <col min="10239" max="10239" width="3.77734375" style="238" customWidth="1"/>
    <col min="10240" max="10240" width="37.6640625" style="238" customWidth="1"/>
    <col min="10241" max="10241" width="5.77734375" style="238" customWidth="1"/>
    <col min="10242" max="10242" width="10.109375" style="238" customWidth="1"/>
    <col min="10243" max="10243" width="12.5546875" style="238" customWidth="1"/>
    <col min="10244" max="10244" width="11.5546875" style="238" customWidth="1"/>
    <col min="10245" max="10245" width="22.44140625" style="238" customWidth="1"/>
    <col min="10246" max="10246" width="17.77734375" style="238" customWidth="1"/>
    <col min="10247" max="10494" width="11.5546875" style="238"/>
    <col min="10495" max="10495" width="3.77734375" style="238" customWidth="1"/>
    <col min="10496" max="10496" width="37.6640625" style="238" customWidth="1"/>
    <col min="10497" max="10497" width="5.77734375" style="238" customWidth="1"/>
    <col min="10498" max="10498" width="10.109375" style="238" customWidth="1"/>
    <col min="10499" max="10499" width="12.5546875" style="238" customWidth="1"/>
    <col min="10500" max="10500" width="11.5546875" style="238" customWidth="1"/>
    <col min="10501" max="10501" width="22.44140625" style="238" customWidth="1"/>
    <col min="10502" max="10502" width="17.77734375" style="238" customWidth="1"/>
    <col min="10503" max="10750" width="11.5546875" style="238"/>
    <col min="10751" max="10751" width="3.77734375" style="238" customWidth="1"/>
    <col min="10752" max="10752" width="37.6640625" style="238" customWidth="1"/>
    <col min="10753" max="10753" width="5.77734375" style="238" customWidth="1"/>
    <col min="10754" max="10754" width="10.109375" style="238" customWidth="1"/>
    <col min="10755" max="10755" width="12.5546875" style="238" customWidth="1"/>
    <col min="10756" max="10756" width="11.5546875" style="238" customWidth="1"/>
    <col min="10757" max="10757" width="22.44140625" style="238" customWidth="1"/>
    <col min="10758" max="10758" width="17.77734375" style="238" customWidth="1"/>
    <col min="10759" max="11006" width="11.5546875" style="238"/>
    <col min="11007" max="11007" width="3.77734375" style="238" customWidth="1"/>
    <col min="11008" max="11008" width="37.6640625" style="238" customWidth="1"/>
    <col min="11009" max="11009" width="5.77734375" style="238" customWidth="1"/>
    <col min="11010" max="11010" width="10.109375" style="238" customWidth="1"/>
    <col min="11011" max="11011" width="12.5546875" style="238" customWidth="1"/>
    <col min="11012" max="11012" width="11.5546875" style="238" customWidth="1"/>
    <col min="11013" max="11013" width="22.44140625" style="238" customWidth="1"/>
    <col min="11014" max="11014" width="17.77734375" style="238" customWidth="1"/>
    <col min="11015" max="11262" width="11.5546875" style="238"/>
    <col min="11263" max="11263" width="3.77734375" style="238" customWidth="1"/>
    <col min="11264" max="11264" width="37.6640625" style="238" customWidth="1"/>
    <col min="11265" max="11265" width="5.77734375" style="238" customWidth="1"/>
    <col min="11266" max="11266" width="10.109375" style="238" customWidth="1"/>
    <col min="11267" max="11267" width="12.5546875" style="238" customWidth="1"/>
    <col min="11268" max="11268" width="11.5546875" style="238" customWidth="1"/>
    <col min="11269" max="11269" width="22.44140625" style="238" customWidth="1"/>
    <col min="11270" max="11270" width="17.77734375" style="238" customWidth="1"/>
    <col min="11271" max="11518" width="11.5546875" style="238"/>
    <col min="11519" max="11519" width="3.77734375" style="238" customWidth="1"/>
    <col min="11520" max="11520" width="37.6640625" style="238" customWidth="1"/>
    <col min="11521" max="11521" width="5.77734375" style="238" customWidth="1"/>
    <col min="11522" max="11522" width="10.109375" style="238" customWidth="1"/>
    <col min="11523" max="11523" width="12.5546875" style="238" customWidth="1"/>
    <col min="11524" max="11524" width="11.5546875" style="238" customWidth="1"/>
    <col min="11525" max="11525" width="22.44140625" style="238" customWidth="1"/>
    <col min="11526" max="11526" width="17.77734375" style="238" customWidth="1"/>
    <col min="11527" max="11774" width="11.5546875" style="238"/>
    <col min="11775" max="11775" width="3.77734375" style="238" customWidth="1"/>
    <col min="11776" max="11776" width="37.6640625" style="238" customWidth="1"/>
    <col min="11777" max="11777" width="5.77734375" style="238" customWidth="1"/>
    <col min="11778" max="11778" width="10.109375" style="238" customWidth="1"/>
    <col min="11779" max="11779" width="12.5546875" style="238" customWidth="1"/>
    <col min="11780" max="11780" width="11.5546875" style="238" customWidth="1"/>
    <col min="11781" max="11781" width="22.44140625" style="238" customWidth="1"/>
    <col min="11782" max="11782" width="17.77734375" style="238" customWidth="1"/>
    <col min="11783" max="12030" width="11.5546875" style="238"/>
    <col min="12031" max="12031" width="3.77734375" style="238" customWidth="1"/>
    <col min="12032" max="12032" width="37.6640625" style="238" customWidth="1"/>
    <col min="12033" max="12033" width="5.77734375" style="238" customWidth="1"/>
    <col min="12034" max="12034" width="10.109375" style="238" customWidth="1"/>
    <col min="12035" max="12035" width="12.5546875" style="238" customWidth="1"/>
    <col min="12036" max="12036" width="11.5546875" style="238" customWidth="1"/>
    <col min="12037" max="12037" width="22.44140625" style="238" customWidth="1"/>
    <col min="12038" max="12038" width="17.77734375" style="238" customWidth="1"/>
    <col min="12039" max="12286" width="11.5546875" style="238"/>
    <col min="12287" max="12287" width="3.77734375" style="238" customWidth="1"/>
    <col min="12288" max="12288" width="37.6640625" style="238" customWidth="1"/>
    <col min="12289" max="12289" width="5.77734375" style="238" customWidth="1"/>
    <col min="12290" max="12290" width="10.109375" style="238" customWidth="1"/>
    <col min="12291" max="12291" width="12.5546875" style="238" customWidth="1"/>
    <col min="12292" max="12292" width="11.5546875" style="238" customWidth="1"/>
    <col min="12293" max="12293" width="22.44140625" style="238" customWidth="1"/>
    <col min="12294" max="12294" width="17.77734375" style="238" customWidth="1"/>
    <col min="12295" max="12542" width="11.5546875" style="238"/>
    <col min="12543" max="12543" width="3.77734375" style="238" customWidth="1"/>
    <col min="12544" max="12544" width="37.6640625" style="238" customWidth="1"/>
    <col min="12545" max="12545" width="5.77734375" style="238" customWidth="1"/>
    <col min="12546" max="12546" width="10.109375" style="238" customWidth="1"/>
    <col min="12547" max="12547" width="12.5546875" style="238" customWidth="1"/>
    <col min="12548" max="12548" width="11.5546875" style="238" customWidth="1"/>
    <col min="12549" max="12549" width="22.44140625" style="238" customWidth="1"/>
    <col min="12550" max="12550" width="17.77734375" style="238" customWidth="1"/>
    <col min="12551" max="12798" width="11.5546875" style="238"/>
    <col min="12799" max="12799" width="3.77734375" style="238" customWidth="1"/>
    <col min="12800" max="12800" width="37.6640625" style="238" customWidth="1"/>
    <col min="12801" max="12801" width="5.77734375" style="238" customWidth="1"/>
    <col min="12802" max="12802" width="10.109375" style="238" customWidth="1"/>
    <col min="12803" max="12803" width="12.5546875" style="238" customWidth="1"/>
    <col min="12804" max="12804" width="11.5546875" style="238" customWidth="1"/>
    <col min="12805" max="12805" width="22.44140625" style="238" customWidth="1"/>
    <col min="12806" max="12806" width="17.77734375" style="238" customWidth="1"/>
    <col min="12807" max="13054" width="11.5546875" style="238"/>
    <col min="13055" max="13055" width="3.77734375" style="238" customWidth="1"/>
    <col min="13056" max="13056" width="37.6640625" style="238" customWidth="1"/>
    <col min="13057" max="13057" width="5.77734375" style="238" customWidth="1"/>
    <col min="13058" max="13058" width="10.109375" style="238" customWidth="1"/>
    <col min="13059" max="13059" width="12.5546875" style="238" customWidth="1"/>
    <col min="13060" max="13060" width="11.5546875" style="238" customWidth="1"/>
    <col min="13061" max="13061" width="22.44140625" style="238" customWidth="1"/>
    <col min="13062" max="13062" width="17.77734375" style="238" customWidth="1"/>
    <col min="13063" max="13310" width="11.5546875" style="238"/>
    <col min="13311" max="13311" width="3.77734375" style="238" customWidth="1"/>
    <col min="13312" max="13312" width="37.6640625" style="238" customWidth="1"/>
    <col min="13313" max="13313" width="5.77734375" style="238" customWidth="1"/>
    <col min="13314" max="13314" width="10.109375" style="238" customWidth="1"/>
    <col min="13315" max="13315" width="12.5546875" style="238" customWidth="1"/>
    <col min="13316" max="13316" width="11.5546875" style="238" customWidth="1"/>
    <col min="13317" max="13317" width="22.44140625" style="238" customWidth="1"/>
    <col min="13318" max="13318" width="17.77734375" style="238" customWidth="1"/>
    <col min="13319" max="13566" width="11.5546875" style="238"/>
    <col min="13567" max="13567" width="3.77734375" style="238" customWidth="1"/>
    <col min="13568" max="13568" width="37.6640625" style="238" customWidth="1"/>
    <col min="13569" max="13569" width="5.77734375" style="238" customWidth="1"/>
    <col min="13570" max="13570" width="10.109375" style="238" customWidth="1"/>
    <col min="13571" max="13571" width="12.5546875" style="238" customWidth="1"/>
    <col min="13572" max="13572" width="11.5546875" style="238" customWidth="1"/>
    <col min="13573" max="13573" width="22.44140625" style="238" customWidth="1"/>
    <col min="13574" max="13574" width="17.77734375" style="238" customWidth="1"/>
    <col min="13575" max="13822" width="11.5546875" style="238"/>
    <col min="13823" max="13823" width="3.77734375" style="238" customWidth="1"/>
    <col min="13824" max="13824" width="37.6640625" style="238" customWidth="1"/>
    <col min="13825" max="13825" width="5.77734375" style="238" customWidth="1"/>
    <col min="13826" max="13826" width="10.109375" style="238" customWidth="1"/>
    <col min="13827" max="13827" width="12.5546875" style="238" customWidth="1"/>
    <col min="13828" max="13828" width="11.5546875" style="238" customWidth="1"/>
    <col min="13829" max="13829" width="22.44140625" style="238" customWidth="1"/>
    <col min="13830" max="13830" width="17.77734375" style="238" customWidth="1"/>
    <col min="13831" max="14078" width="11.5546875" style="238"/>
    <col min="14079" max="14079" width="3.77734375" style="238" customWidth="1"/>
    <col min="14080" max="14080" width="37.6640625" style="238" customWidth="1"/>
    <col min="14081" max="14081" width="5.77734375" style="238" customWidth="1"/>
    <col min="14082" max="14082" width="10.109375" style="238" customWidth="1"/>
    <col min="14083" max="14083" width="12.5546875" style="238" customWidth="1"/>
    <col min="14084" max="14084" width="11.5546875" style="238" customWidth="1"/>
    <col min="14085" max="14085" width="22.44140625" style="238" customWidth="1"/>
    <col min="14086" max="14086" width="17.77734375" style="238" customWidth="1"/>
    <col min="14087" max="14334" width="11.5546875" style="238"/>
    <col min="14335" max="14335" width="3.77734375" style="238" customWidth="1"/>
    <col min="14336" max="14336" width="37.6640625" style="238" customWidth="1"/>
    <col min="14337" max="14337" width="5.77734375" style="238" customWidth="1"/>
    <col min="14338" max="14338" width="10.109375" style="238" customWidth="1"/>
    <col min="14339" max="14339" width="12.5546875" style="238" customWidth="1"/>
    <col min="14340" max="14340" width="11.5546875" style="238" customWidth="1"/>
    <col min="14341" max="14341" width="22.44140625" style="238" customWidth="1"/>
    <col min="14342" max="14342" width="17.77734375" style="238" customWidth="1"/>
    <col min="14343" max="14590" width="11.5546875" style="238"/>
    <col min="14591" max="14591" width="3.77734375" style="238" customWidth="1"/>
    <col min="14592" max="14592" width="37.6640625" style="238" customWidth="1"/>
    <col min="14593" max="14593" width="5.77734375" style="238" customWidth="1"/>
    <col min="14594" max="14594" width="10.109375" style="238" customWidth="1"/>
    <col min="14595" max="14595" width="12.5546875" style="238" customWidth="1"/>
    <col min="14596" max="14596" width="11.5546875" style="238" customWidth="1"/>
    <col min="14597" max="14597" width="22.44140625" style="238" customWidth="1"/>
    <col min="14598" max="14598" width="17.77734375" style="238" customWidth="1"/>
    <col min="14599" max="14846" width="11.5546875" style="238"/>
    <col min="14847" max="14847" width="3.77734375" style="238" customWidth="1"/>
    <col min="14848" max="14848" width="37.6640625" style="238" customWidth="1"/>
    <col min="14849" max="14849" width="5.77734375" style="238" customWidth="1"/>
    <col min="14850" max="14850" width="10.109375" style="238" customWidth="1"/>
    <col min="14851" max="14851" width="12.5546875" style="238" customWidth="1"/>
    <col min="14852" max="14852" width="11.5546875" style="238" customWidth="1"/>
    <col min="14853" max="14853" width="22.44140625" style="238" customWidth="1"/>
    <col min="14854" max="14854" width="17.77734375" style="238" customWidth="1"/>
    <col min="14855" max="15102" width="11.5546875" style="238"/>
    <col min="15103" max="15103" width="3.77734375" style="238" customWidth="1"/>
    <col min="15104" max="15104" width="37.6640625" style="238" customWidth="1"/>
    <col min="15105" max="15105" width="5.77734375" style="238" customWidth="1"/>
    <col min="15106" max="15106" width="10.109375" style="238" customWidth="1"/>
    <col min="15107" max="15107" width="12.5546875" style="238" customWidth="1"/>
    <col min="15108" max="15108" width="11.5546875" style="238" customWidth="1"/>
    <col min="15109" max="15109" width="22.44140625" style="238" customWidth="1"/>
    <col min="15110" max="15110" width="17.77734375" style="238" customWidth="1"/>
    <col min="15111" max="15358" width="11.5546875" style="238"/>
    <col min="15359" max="15359" width="3.77734375" style="238" customWidth="1"/>
    <col min="15360" max="15360" width="37.6640625" style="238" customWidth="1"/>
    <col min="15361" max="15361" width="5.77734375" style="238" customWidth="1"/>
    <col min="15362" max="15362" width="10.109375" style="238" customWidth="1"/>
    <col min="15363" max="15363" width="12.5546875" style="238" customWidth="1"/>
    <col min="15364" max="15364" width="11.5546875" style="238" customWidth="1"/>
    <col min="15365" max="15365" width="22.44140625" style="238" customWidth="1"/>
    <col min="15366" max="15366" width="17.77734375" style="238" customWidth="1"/>
    <col min="15367" max="15614" width="11.5546875" style="238"/>
    <col min="15615" max="15615" width="3.77734375" style="238" customWidth="1"/>
    <col min="15616" max="15616" width="37.6640625" style="238" customWidth="1"/>
    <col min="15617" max="15617" width="5.77734375" style="238" customWidth="1"/>
    <col min="15618" max="15618" width="10.109375" style="238" customWidth="1"/>
    <col min="15619" max="15619" width="12.5546875" style="238" customWidth="1"/>
    <col min="15620" max="15620" width="11.5546875" style="238" customWidth="1"/>
    <col min="15621" max="15621" width="22.44140625" style="238" customWidth="1"/>
    <col min="15622" max="15622" width="17.77734375" style="238" customWidth="1"/>
    <col min="15623" max="15870" width="11.5546875" style="238"/>
    <col min="15871" max="15871" width="3.77734375" style="238" customWidth="1"/>
    <col min="15872" max="15872" width="37.6640625" style="238" customWidth="1"/>
    <col min="15873" max="15873" width="5.77734375" style="238" customWidth="1"/>
    <col min="15874" max="15874" width="10.109375" style="238" customWidth="1"/>
    <col min="15875" max="15875" width="12.5546875" style="238" customWidth="1"/>
    <col min="15876" max="15876" width="11.5546875" style="238" customWidth="1"/>
    <col min="15877" max="15877" width="22.44140625" style="238" customWidth="1"/>
    <col min="15878" max="15878" width="17.77734375" style="238" customWidth="1"/>
    <col min="15879" max="16126" width="11.5546875" style="238"/>
    <col min="16127" max="16127" width="3.77734375" style="238" customWidth="1"/>
    <col min="16128" max="16128" width="37.6640625" style="238" customWidth="1"/>
    <col min="16129" max="16129" width="5.77734375" style="238" customWidth="1"/>
    <col min="16130" max="16130" width="10.109375" style="238" customWidth="1"/>
    <col min="16131" max="16131" width="12.5546875" style="238" customWidth="1"/>
    <col min="16132" max="16132" width="11.5546875" style="238" customWidth="1"/>
    <col min="16133" max="16133" width="22.44140625" style="238" customWidth="1"/>
    <col min="16134" max="16134" width="17.77734375" style="238" customWidth="1"/>
    <col min="16135" max="16384" width="11.5546875" style="238"/>
  </cols>
  <sheetData>
    <row r="1" spans="1:8">
      <c r="H1" s="239"/>
    </row>
    <row r="2" spans="1:8" ht="15.75">
      <c r="A2" s="240"/>
      <c r="B2" s="240"/>
      <c r="C2" s="241" t="str">
        <f>Cómputo!$A$3</f>
        <v>Compra directa con cotejo de precios N° 05/16.-</v>
      </c>
      <c r="G2" s="242"/>
      <c r="H2" s="243"/>
    </row>
    <row r="3" spans="1:8">
      <c r="A3" s="240"/>
      <c r="B3" s="240"/>
      <c r="C3" s="324" t="str">
        <f>+Cómputo!A4</f>
        <v>OBRA: REPARACIÓN DE ALCANTARILLAS TRANSVERSALES S/R.P.N°11, TRAMO  ORO VERDE (ISIPER) - INTA.-</v>
      </c>
      <c r="D3" s="324"/>
      <c r="E3" s="324"/>
      <c r="F3" s="324"/>
      <c r="G3" s="324"/>
      <c r="H3" s="324"/>
    </row>
    <row r="4" spans="1:8" ht="15.75" customHeight="1">
      <c r="C4" s="324"/>
      <c r="D4" s="324"/>
      <c r="E4" s="324"/>
      <c r="F4" s="324"/>
      <c r="G4" s="324"/>
      <c r="H4" s="324"/>
    </row>
    <row r="5" spans="1:8" ht="45" customHeight="1">
      <c r="A5" s="245" t="s">
        <v>151</v>
      </c>
      <c r="B5" s="246"/>
      <c r="C5" s="244" t="s">
        <v>152</v>
      </c>
      <c r="D5" s="247"/>
      <c r="E5" s="248"/>
      <c r="F5" s="249">
        <f>+presupuesto!K83</f>
        <v>1395747.0499999998</v>
      </c>
      <c r="G5" s="246"/>
      <c r="H5" s="246"/>
    </row>
    <row r="6" spans="1:8" ht="20.25" customHeight="1">
      <c r="A6" s="245" t="s">
        <v>153</v>
      </c>
      <c r="B6" s="246"/>
      <c r="C6" s="246"/>
      <c r="D6" s="246"/>
      <c r="E6" s="246"/>
      <c r="F6" s="246"/>
      <c r="G6" s="246"/>
      <c r="H6" s="246"/>
    </row>
    <row r="7" spans="1:8" ht="20.25" customHeight="1">
      <c r="A7" s="245" t="s">
        <v>154</v>
      </c>
      <c r="B7" s="246"/>
      <c r="C7" s="246"/>
      <c r="D7" s="246"/>
      <c r="E7" s="246"/>
      <c r="F7" s="246"/>
      <c r="G7" s="246"/>
      <c r="H7" s="246"/>
    </row>
    <row r="8" spans="1:8" ht="15.75">
      <c r="A8" s="250" t="s">
        <v>155</v>
      </c>
      <c r="B8" s="251"/>
      <c r="C8" s="251"/>
      <c r="D8" s="251"/>
      <c r="E8" s="251"/>
      <c r="F8" s="251"/>
      <c r="G8" s="251"/>
      <c r="H8" s="251"/>
    </row>
    <row r="9" spans="1:8" ht="15.75">
      <c r="A9" s="250" t="s">
        <v>156</v>
      </c>
      <c r="B9" s="251"/>
      <c r="C9" s="251"/>
      <c r="D9" s="251"/>
      <c r="E9" s="251"/>
      <c r="F9" s="251"/>
      <c r="G9" s="251"/>
      <c r="H9" s="251"/>
    </row>
    <row r="10" spans="1:8" ht="15.75">
      <c r="A10" s="250" t="s">
        <v>157</v>
      </c>
      <c r="B10" s="251"/>
      <c r="C10" s="251"/>
      <c r="D10" s="251"/>
      <c r="E10" s="251"/>
      <c r="F10" s="251"/>
      <c r="G10" s="251"/>
      <c r="H10" s="251"/>
    </row>
    <row r="11" spans="1:8" ht="18" customHeight="1"/>
    <row r="12" spans="1:8">
      <c r="A12" s="325" t="s">
        <v>158</v>
      </c>
      <c r="B12" s="327" t="s">
        <v>159</v>
      </c>
      <c r="C12" s="328" t="s">
        <v>81</v>
      </c>
      <c r="D12" s="329" t="s">
        <v>160</v>
      </c>
      <c r="E12" s="252" t="s">
        <v>161</v>
      </c>
      <c r="F12" s="252"/>
      <c r="G12" s="252"/>
      <c r="H12" s="331" t="s">
        <v>162</v>
      </c>
    </row>
    <row r="13" spans="1:8">
      <c r="A13" s="326"/>
      <c r="B13" s="327"/>
      <c r="C13" s="328"/>
      <c r="D13" s="330"/>
      <c r="E13" s="252" t="s">
        <v>163</v>
      </c>
      <c r="F13" s="252" t="s">
        <v>164</v>
      </c>
      <c r="G13" s="252"/>
      <c r="H13" s="331"/>
    </row>
    <row r="14" spans="1:8" ht="15.75">
      <c r="A14" s="253">
        <v>1</v>
      </c>
      <c r="B14" s="254" t="str">
        <f>+Cómputo!B11</f>
        <v>Hormigón tipo H 21</v>
      </c>
      <c r="C14" s="255" t="s">
        <v>17</v>
      </c>
      <c r="D14" s="256">
        <f>+Cómputo!I30</f>
        <v>32.040999999999997</v>
      </c>
      <c r="E14" s="257"/>
      <c r="F14" s="258"/>
      <c r="G14" s="259"/>
      <c r="H14" s="260"/>
    </row>
    <row r="15" spans="1:8" ht="15.75">
      <c r="A15" s="253">
        <v>2</v>
      </c>
      <c r="B15" s="254" t="str">
        <f>+Cómputo!B32</f>
        <v>Terraplén con compactación especial</v>
      </c>
      <c r="C15" s="255" t="s">
        <v>17</v>
      </c>
      <c r="D15" s="256">
        <f>+Cómputo!I40</f>
        <v>754.66499999999996</v>
      </c>
      <c r="E15" s="257"/>
      <c r="F15" s="258"/>
      <c r="G15" s="259"/>
      <c r="H15" s="260"/>
    </row>
    <row r="16" spans="1:8" ht="15.75">
      <c r="A16" s="277">
        <v>3</v>
      </c>
      <c r="B16" s="261" t="str">
        <f>+Cómputo!B42</f>
        <v xml:space="preserve">Limpieza  de conductos exist., demoliciones y desvíos </v>
      </c>
      <c r="C16" s="255"/>
      <c r="D16" s="256"/>
      <c r="E16" s="257"/>
      <c r="F16" s="258"/>
      <c r="G16" s="259"/>
      <c r="H16" s="260"/>
    </row>
    <row r="17" spans="1:8">
      <c r="A17" s="278"/>
      <c r="B17" s="262" t="str">
        <f>+Cómputo!B43</f>
        <v xml:space="preserve">a) Para alcantarilla Nº 1: lado Oro Verde - Este </v>
      </c>
      <c r="C17" s="263" t="s">
        <v>125</v>
      </c>
      <c r="D17" s="264">
        <v>1</v>
      </c>
      <c r="E17" s="265"/>
      <c r="F17" s="266"/>
      <c r="G17" s="267"/>
      <c r="H17" s="268"/>
    </row>
    <row r="18" spans="1:8">
      <c r="A18" s="279"/>
      <c r="B18" s="262" t="str">
        <f>+Cómputo!B47</f>
        <v xml:space="preserve">b) Para alcantarilla Nº 2: lado INTA - Oeste </v>
      </c>
      <c r="C18" s="263" t="s">
        <v>125</v>
      </c>
      <c r="D18" s="264">
        <v>1</v>
      </c>
      <c r="E18" s="265"/>
      <c r="F18" s="266"/>
      <c r="G18" s="267"/>
      <c r="H18" s="268"/>
    </row>
    <row r="19" spans="1:8">
      <c r="A19" s="253">
        <v>4</v>
      </c>
      <c r="B19" s="262" t="str">
        <f>+Cómputo!B51</f>
        <v>Acero en barras ADN42 doblado y clocado</v>
      </c>
      <c r="C19" s="263" t="s">
        <v>30</v>
      </c>
      <c r="D19" s="264">
        <f>+Cómputo!I55</f>
        <v>2.5630000000000002</v>
      </c>
      <c r="E19" s="265"/>
      <c r="F19" s="266"/>
      <c r="G19" s="267"/>
      <c r="H19" s="268"/>
    </row>
    <row r="20" spans="1:8">
      <c r="A20" s="253">
        <v>5</v>
      </c>
      <c r="B20" s="262" t="str">
        <f>+Cómputo!B57</f>
        <v>Retiro y recolocación de barandas metálicas de defensa</v>
      </c>
      <c r="C20" s="263" t="s">
        <v>17</v>
      </c>
      <c r="D20" s="264">
        <f>+Cómputo!I60</f>
        <v>45.72</v>
      </c>
      <c r="E20" s="265"/>
      <c r="F20" s="266"/>
      <c r="G20" s="267"/>
      <c r="H20" s="268"/>
    </row>
    <row r="21" spans="1:8">
      <c r="A21" s="253">
        <v>6</v>
      </c>
      <c r="B21" s="262" t="str">
        <f>+Cómputo!B62</f>
        <v>Apertura de cauce</v>
      </c>
      <c r="C21" s="263" t="s">
        <v>17</v>
      </c>
      <c r="D21" s="264">
        <f>+Cómputo!I65</f>
        <v>350</v>
      </c>
      <c r="E21" s="265"/>
      <c r="F21" s="266"/>
      <c r="G21" s="267"/>
      <c r="H21" s="268"/>
    </row>
    <row r="22" spans="1:8">
      <c r="A22" s="253">
        <v>7</v>
      </c>
      <c r="B22" s="262" t="str">
        <f>+Cómputo!B67</f>
        <v>Hormigón tipo H 4</v>
      </c>
      <c r="C22" s="263" t="s">
        <v>17</v>
      </c>
      <c r="D22" s="264">
        <f>+Cómputo!I73</f>
        <v>1.7109999999999999</v>
      </c>
      <c r="E22" s="265"/>
      <c r="F22" s="266"/>
      <c r="G22" s="267"/>
      <c r="H22" s="268"/>
    </row>
    <row r="23" spans="1:8">
      <c r="A23" s="253">
        <v>8</v>
      </c>
      <c r="B23" s="262" t="str">
        <f>+Cómputo!B75</f>
        <v>Movilización de obra</v>
      </c>
      <c r="C23" s="263" t="s">
        <v>125</v>
      </c>
      <c r="D23" s="264">
        <v>1</v>
      </c>
      <c r="E23" s="265"/>
      <c r="F23" s="266"/>
      <c r="G23" s="267"/>
      <c r="H23" s="268"/>
    </row>
    <row r="24" spans="1:8">
      <c r="A24" s="277">
        <v>9</v>
      </c>
      <c r="B24" s="262" t="str">
        <f>+Cómputo!B79</f>
        <v>Provisión de movilidad</v>
      </c>
      <c r="C24" s="263"/>
      <c r="D24" s="264"/>
      <c r="E24" s="265"/>
      <c r="F24" s="266"/>
      <c r="G24" s="267"/>
      <c r="H24" s="268"/>
    </row>
    <row r="25" spans="1:8">
      <c r="A25" s="278"/>
      <c r="B25" s="262" t="str">
        <f>+Cómputo!B80</f>
        <v>a) Cuota fija</v>
      </c>
      <c r="C25" s="263" t="s">
        <v>88</v>
      </c>
      <c r="D25" s="264">
        <f>+Cómputo!I81</f>
        <v>3</v>
      </c>
      <c r="E25" s="265"/>
      <c r="F25" s="266"/>
      <c r="G25" s="267"/>
      <c r="H25" s="268"/>
    </row>
    <row r="26" spans="1:8">
      <c r="A26" s="279"/>
      <c r="B26" s="262" t="str">
        <f>+Cómputo!B83</f>
        <v>b) Adicional por Km recorrido</v>
      </c>
      <c r="C26" s="263" t="s">
        <v>90</v>
      </c>
      <c r="D26" s="264">
        <f>+Cómputo!I84</f>
        <v>3000</v>
      </c>
      <c r="E26" s="265"/>
      <c r="F26" s="266"/>
      <c r="G26" s="267"/>
      <c r="H26" s="268"/>
    </row>
    <row r="27" spans="1:8">
      <c r="A27" s="269" t="s">
        <v>165</v>
      </c>
      <c r="B27" s="269"/>
      <c r="C27" s="270"/>
      <c r="D27" s="243"/>
      <c r="E27" s="243"/>
      <c r="F27" s="271"/>
      <c r="G27" s="243"/>
      <c r="H27" s="272"/>
    </row>
    <row r="28" spans="1:8">
      <c r="A28" s="269" t="s">
        <v>170</v>
      </c>
      <c r="C28" s="273"/>
      <c r="D28" s="274"/>
      <c r="E28" s="274"/>
      <c r="F28" s="274"/>
      <c r="G28" s="274"/>
      <c r="H28" s="274"/>
    </row>
    <row r="29" spans="1:8">
      <c r="A29" s="275" t="s">
        <v>166</v>
      </c>
      <c r="C29" s="273"/>
      <c r="D29" s="274"/>
      <c r="E29" s="274"/>
      <c r="F29" s="274"/>
      <c r="G29" s="276"/>
      <c r="H29" s="274"/>
    </row>
    <row r="30" spans="1:8">
      <c r="A30" s="247" t="s">
        <v>167</v>
      </c>
      <c r="C30" s="273"/>
      <c r="D30" s="274"/>
      <c r="E30" s="274"/>
      <c r="F30" s="274"/>
      <c r="G30" s="274"/>
      <c r="H30" s="274"/>
    </row>
    <row r="31" spans="1:8">
      <c r="A31" s="247" t="s">
        <v>168</v>
      </c>
      <c r="C31" s="274"/>
      <c r="D31" s="274"/>
      <c r="E31" s="274"/>
      <c r="F31" s="274"/>
      <c r="G31" s="274"/>
      <c r="H31" s="274"/>
    </row>
    <row r="32" spans="1:8">
      <c r="A32" s="247" t="s">
        <v>169</v>
      </c>
      <c r="C32" s="274"/>
      <c r="D32" s="274"/>
      <c r="E32" s="274"/>
      <c r="F32" s="274"/>
      <c r="G32" s="274"/>
      <c r="H32" s="274"/>
    </row>
  </sheetData>
  <mergeCells count="6">
    <mergeCell ref="C3:H4"/>
    <mergeCell ref="A12:A13"/>
    <mergeCell ref="B12:B13"/>
    <mergeCell ref="C12:C13"/>
    <mergeCell ref="D12:D13"/>
    <mergeCell ref="H12:H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horizontalDpi="300" verticalDpi="300" r:id="rId1"/>
  <colBreaks count="1" manualBreakCount="1">
    <brk id="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23" enableFormatConditionsCalculation="0">
    <pageSetUpPr autoPageBreaks="0" fitToPage="1"/>
  </sheetPr>
  <dimension ref="A1:IN147"/>
  <sheetViews>
    <sheetView showGridLines="0" topLeftCell="A40" zoomScale="60" zoomScaleNormal="60" workbookViewId="0">
      <selection activeCell="N45" sqref="N45"/>
    </sheetView>
  </sheetViews>
  <sheetFormatPr baseColWidth="10" defaultColWidth="8.88671875" defaultRowHeight="18"/>
  <cols>
    <col min="1" max="2" width="6.88671875" style="1" customWidth="1"/>
    <col min="3" max="3" width="7.77734375" style="99" customWidth="1"/>
    <col min="4" max="4" width="71.5546875" style="23" customWidth="1"/>
    <col min="5" max="5" width="6.77734375" style="41" customWidth="1"/>
    <col min="6" max="6" width="12.77734375" style="42" customWidth="1"/>
    <col min="7" max="7" width="15.33203125" style="21" customWidth="1"/>
    <col min="8" max="8" width="80.88671875" style="43" hidden="1" customWidth="1"/>
    <col min="9" max="9" width="22.21875" style="21" customWidth="1"/>
    <col min="10" max="10" width="18.77734375" style="3" customWidth="1"/>
    <col min="11" max="11" width="19.6640625" style="3" customWidth="1"/>
    <col min="12" max="12" width="25.109375" style="19" customWidth="1"/>
    <col min="13" max="13" width="17.6640625" style="10" customWidth="1"/>
    <col min="14" max="14" width="25.21875" style="11" customWidth="1"/>
    <col min="15" max="15" width="9.44140625" style="10" bestFit="1" customWidth="1"/>
    <col min="16" max="16" width="14.44140625" style="10" bestFit="1" customWidth="1"/>
    <col min="17" max="17" width="8.88671875" style="10"/>
    <col min="18" max="16384" width="8.88671875" style="1"/>
  </cols>
  <sheetData>
    <row r="1" spans="1:247">
      <c r="C1" s="104"/>
      <c r="D1" s="105"/>
      <c r="E1" s="106"/>
    </row>
    <row r="2" spans="1:247" ht="41.25" customHeight="1">
      <c r="C2" s="354"/>
      <c r="D2" s="354"/>
      <c r="E2" s="354"/>
      <c r="F2" s="103"/>
      <c r="G2" s="103"/>
      <c r="H2" s="103"/>
      <c r="I2" s="103"/>
      <c r="J2" s="103"/>
    </row>
    <row r="3" spans="1:247" ht="27.75" customHeight="1">
      <c r="C3" s="354"/>
      <c r="D3" s="354"/>
      <c r="E3" s="354"/>
      <c r="F3" s="103"/>
      <c r="G3" s="103"/>
      <c r="H3" s="103"/>
      <c r="I3" s="103"/>
      <c r="J3" s="103"/>
    </row>
    <row r="4" spans="1:247" ht="37.5" customHeight="1">
      <c r="C4" s="354"/>
      <c r="D4" s="354"/>
      <c r="E4" s="354"/>
      <c r="F4" s="103"/>
      <c r="G4" s="103"/>
      <c r="H4" s="103"/>
      <c r="I4" s="103"/>
      <c r="J4" s="103"/>
    </row>
    <row r="5" spans="1:247" ht="58.5" customHeight="1">
      <c r="B5" s="77"/>
      <c r="C5" s="355" t="s">
        <v>44</v>
      </c>
      <c r="D5" s="355"/>
      <c r="E5" s="355"/>
      <c r="F5" s="355"/>
      <c r="G5" s="355"/>
      <c r="H5" s="355"/>
      <c r="I5" s="355"/>
      <c r="J5" s="355"/>
      <c r="K5" s="77"/>
      <c r="L5" s="113"/>
    </row>
    <row r="6" spans="1:247" s="5" customFormat="1" ht="15" customHeight="1">
      <c r="B6" s="24"/>
      <c r="C6" s="335"/>
      <c r="D6" s="335"/>
      <c r="E6" s="335"/>
      <c r="F6" s="335"/>
      <c r="G6" s="335"/>
      <c r="H6" s="335"/>
      <c r="I6" s="335"/>
      <c r="J6" s="335"/>
      <c r="K6" s="74"/>
    </row>
    <row r="7" spans="1:247" s="5" customFormat="1" ht="15" customHeight="1">
      <c r="B7" s="24"/>
      <c r="C7" s="335"/>
      <c r="D7" s="335"/>
      <c r="E7" s="335"/>
      <c r="F7" s="335"/>
      <c r="G7" s="335"/>
      <c r="H7" s="335"/>
      <c r="I7" s="335"/>
      <c r="J7" s="335"/>
      <c r="K7" s="74"/>
    </row>
    <row r="8" spans="1:247" s="5" customFormat="1" ht="21" customHeight="1">
      <c r="B8" s="24"/>
      <c r="C8" s="333"/>
      <c r="D8" s="333"/>
      <c r="E8" s="333"/>
      <c r="F8" s="333"/>
      <c r="G8" s="333"/>
      <c r="H8" s="333"/>
      <c r="I8" s="333"/>
      <c r="J8" s="333"/>
      <c r="K8" s="74"/>
      <c r="L8" s="119"/>
      <c r="N8" s="110"/>
    </row>
    <row r="9" spans="1:247" s="5" customFormat="1" ht="19.5" customHeight="1">
      <c r="B9" s="24"/>
      <c r="C9" s="334" t="s">
        <v>79</v>
      </c>
      <c r="D9" s="334"/>
      <c r="E9" s="334"/>
      <c r="F9" s="334"/>
      <c r="G9" s="334"/>
      <c r="H9" s="334"/>
      <c r="I9" s="334"/>
      <c r="J9" s="334"/>
      <c r="K9" s="75"/>
      <c r="N9" s="111"/>
    </row>
    <row r="10" spans="1:247" s="5" customFormat="1" ht="19.5" customHeight="1" thickBot="1">
      <c r="B10" s="24"/>
      <c r="C10" s="332"/>
      <c r="D10" s="332"/>
      <c r="E10" s="332"/>
      <c r="F10" s="332"/>
      <c r="G10" s="332"/>
      <c r="H10" s="332"/>
      <c r="I10" s="332"/>
      <c r="J10" s="332"/>
      <c r="K10" s="75"/>
    </row>
    <row r="11" spans="1:247" ht="25.5" customHeight="1">
      <c r="B11" s="2"/>
      <c r="C11" s="69" t="s">
        <v>3</v>
      </c>
      <c r="D11" s="350" t="s">
        <v>37</v>
      </c>
      <c r="E11" s="350" t="s">
        <v>21</v>
      </c>
      <c r="F11" s="348" t="s">
        <v>23</v>
      </c>
      <c r="G11" s="343" t="s">
        <v>31</v>
      </c>
      <c r="H11" s="344"/>
      <c r="I11" s="352" t="s">
        <v>32</v>
      </c>
      <c r="J11" s="70" t="s">
        <v>1</v>
      </c>
    </row>
    <row r="12" spans="1:247" ht="41.25" customHeight="1" thickBot="1">
      <c r="A12" s="114"/>
      <c r="B12" s="115"/>
      <c r="C12" s="71" t="s">
        <v>4</v>
      </c>
      <c r="D12" s="351"/>
      <c r="E12" s="351"/>
      <c r="F12" s="349"/>
      <c r="G12" s="72" t="s">
        <v>22</v>
      </c>
      <c r="H12" s="78" t="s">
        <v>24</v>
      </c>
      <c r="I12" s="353"/>
      <c r="J12" s="73" t="s">
        <v>0</v>
      </c>
      <c r="K12" s="2"/>
    </row>
    <row r="13" spans="1:247" s="5" customFormat="1" ht="39.950000000000003" customHeight="1">
      <c r="A13" s="116"/>
      <c r="B13" s="117"/>
      <c r="C13" s="126">
        <v>1</v>
      </c>
      <c r="D13" s="127" t="s">
        <v>50</v>
      </c>
      <c r="E13" s="82"/>
      <c r="F13" s="112"/>
      <c r="G13" s="38"/>
      <c r="H13" s="93"/>
      <c r="I13" s="38"/>
      <c r="J13" s="36"/>
      <c r="K13" s="128"/>
      <c r="L13" s="113"/>
      <c r="M13" s="1"/>
      <c r="O13" s="84"/>
      <c r="Q13" s="9"/>
      <c r="IM13" s="24"/>
    </row>
    <row r="14" spans="1:247" s="5" customFormat="1" ht="39.950000000000003" customHeight="1">
      <c r="A14" s="116"/>
      <c r="B14" s="117"/>
      <c r="C14" s="81" t="s">
        <v>39</v>
      </c>
      <c r="D14" s="95" t="s">
        <v>56</v>
      </c>
      <c r="E14" s="82" t="s">
        <v>43</v>
      </c>
      <c r="F14" s="112">
        <v>1</v>
      </c>
      <c r="G14" s="38">
        <v>70510.820000000007</v>
      </c>
      <c r="H14" s="93" t="s">
        <v>66</v>
      </c>
      <c r="I14" s="38">
        <v>70510.820000000007</v>
      </c>
      <c r="J14" s="36">
        <v>6.7627999999999994E-2</v>
      </c>
      <c r="K14" s="129"/>
      <c r="L14" s="113"/>
      <c r="M14" s="1"/>
      <c r="O14" s="84"/>
      <c r="Q14" s="9"/>
      <c r="IM14" s="24"/>
    </row>
    <row r="15" spans="1:247" s="5" customFormat="1" ht="39.950000000000003" customHeight="1">
      <c r="A15" s="116"/>
      <c r="B15" s="117"/>
      <c r="C15" s="81" t="s">
        <v>51</v>
      </c>
      <c r="D15" s="95" t="s">
        <v>40</v>
      </c>
      <c r="E15" s="82" t="s">
        <v>17</v>
      </c>
      <c r="F15" s="112">
        <v>3.26</v>
      </c>
      <c r="G15" s="38">
        <v>14004.16</v>
      </c>
      <c r="H15" s="93" t="s">
        <v>67</v>
      </c>
      <c r="I15" s="38">
        <v>45653.56</v>
      </c>
      <c r="J15" s="36">
        <v>4.3787E-2</v>
      </c>
      <c r="K15" s="129"/>
      <c r="L15" s="113"/>
      <c r="M15" s="1"/>
      <c r="O15" s="84"/>
      <c r="Q15" s="9"/>
      <c r="IM15" s="24"/>
    </row>
    <row r="16" spans="1:247" s="5" customFormat="1" ht="39.950000000000003" customHeight="1">
      <c r="A16" s="116"/>
      <c r="B16" s="117"/>
      <c r="C16" s="81" t="s">
        <v>52</v>
      </c>
      <c r="D16" s="95" t="s">
        <v>45</v>
      </c>
      <c r="E16" s="82" t="s">
        <v>30</v>
      </c>
      <c r="F16" s="112">
        <v>0.26100000000000001</v>
      </c>
      <c r="G16" s="38">
        <v>51056.65</v>
      </c>
      <c r="H16" s="93" t="s">
        <v>68</v>
      </c>
      <c r="I16" s="38">
        <v>13325.79</v>
      </c>
      <c r="J16" s="36">
        <v>1.2781000000000001E-2</v>
      </c>
      <c r="K16" s="129"/>
      <c r="L16" s="113"/>
      <c r="M16" s="1"/>
      <c r="O16" s="84"/>
      <c r="Q16" s="9"/>
      <c r="IM16" s="24"/>
    </row>
    <row r="17" spans="1:247" s="5" customFormat="1" ht="39.950000000000003" customHeight="1">
      <c r="A17" s="116"/>
      <c r="B17" s="117"/>
      <c r="C17" s="81" t="s">
        <v>53</v>
      </c>
      <c r="D17" s="95" t="s">
        <v>41</v>
      </c>
      <c r="E17" s="82" t="s">
        <v>17</v>
      </c>
      <c r="F17" s="112">
        <v>155.04</v>
      </c>
      <c r="G17" s="38">
        <v>443.6</v>
      </c>
      <c r="H17" s="93" t="s">
        <v>69</v>
      </c>
      <c r="I17" s="38">
        <v>68775.740000000005</v>
      </c>
      <c r="J17" s="36">
        <v>6.5962999999999994E-2</v>
      </c>
      <c r="K17" s="129"/>
      <c r="L17" s="113"/>
      <c r="M17" s="1"/>
      <c r="O17" s="84"/>
      <c r="Q17" s="9"/>
      <c r="IM17" s="24"/>
    </row>
    <row r="18" spans="1:247" s="5" customFormat="1" ht="39.950000000000003" customHeight="1">
      <c r="A18" s="116"/>
      <c r="B18" s="117"/>
      <c r="C18" s="81" t="s">
        <v>54</v>
      </c>
      <c r="D18" s="95" t="s">
        <v>49</v>
      </c>
      <c r="E18" s="82" t="s">
        <v>17</v>
      </c>
      <c r="F18" s="112">
        <v>175</v>
      </c>
      <c r="G18" s="38">
        <v>344.47</v>
      </c>
      <c r="H18" s="93" t="s">
        <v>70</v>
      </c>
      <c r="I18" s="38">
        <v>60282.25</v>
      </c>
      <c r="J18" s="36">
        <v>5.7817E-2</v>
      </c>
      <c r="K18" s="129"/>
      <c r="L18" s="113"/>
      <c r="M18" s="1"/>
      <c r="O18" s="84"/>
      <c r="Q18" s="9"/>
      <c r="IM18" s="24"/>
    </row>
    <row r="19" spans="1:247" s="5" customFormat="1" ht="39.950000000000003" customHeight="1">
      <c r="A19" s="116"/>
      <c r="B19" s="117"/>
      <c r="C19" s="81" t="s">
        <v>55</v>
      </c>
      <c r="D19" s="95" t="s">
        <v>47</v>
      </c>
      <c r="E19" s="82" t="s">
        <v>18</v>
      </c>
      <c r="F19" s="112">
        <v>60</v>
      </c>
      <c r="G19" s="38">
        <v>46.4</v>
      </c>
      <c r="H19" s="93" t="s">
        <v>71</v>
      </c>
      <c r="I19" s="38">
        <v>2784</v>
      </c>
      <c r="J19" s="36">
        <v>2.6700000000000001E-3</v>
      </c>
      <c r="K19" s="129"/>
      <c r="L19" s="113"/>
      <c r="M19" s="1"/>
      <c r="O19" s="84"/>
      <c r="Q19" s="9"/>
      <c r="IM19" s="24"/>
    </row>
    <row r="20" spans="1:247" s="5" customFormat="1" ht="39.950000000000003" customHeight="1">
      <c r="A20" s="116"/>
      <c r="B20" s="117"/>
      <c r="C20" s="81" t="s">
        <v>57</v>
      </c>
      <c r="D20" s="95" t="s">
        <v>46</v>
      </c>
      <c r="E20" s="82" t="s">
        <v>33</v>
      </c>
      <c r="F20" s="112">
        <v>22.86</v>
      </c>
      <c r="G20" s="38">
        <v>707.34</v>
      </c>
      <c r="H20" s="93" t="s">
        <v>72</v>
      </c>
      <c r="I20" s="38">
        <v>16169.79</v>
      </c>
      <c r="J20" s="36">
        <v>1.5509E-2</v>
      </c>
      <c r="K20" s="129"/>
      <c r="L20" s="113"/>
      <c r="M20" s="1"/>
      <c r="O20" s="84"/>
      <c r="Q20" s="9"/>
      <c r="IM20" s="24"/>
    </row>
    <row r="21" spans="1:247" s="5" customFormat="1" ht="39.950000000000003" customHeight="1">
      <c r="A21" s="116"/>
      <c r="B21" s="117"/>
      <c r="C21" s="126">
        <v>2</v>
      </c>
      <c r="D21" s="127" t="s">
        <v>58</v>
      </c>
      <c r="E21" s="82"/>
      <c r="F21" s="112"/>
      <c r="G21" s="38"/>
      <c r="H21" s="93" t="s">
        <v>73</v>
      </c>
      <c r="I21" s="38"/>
      <c r="J21" s="36"/>
      <c r="K21" s="129"/>
      <c r="L21" s="113"/>
      <c r="M21" s="1"/>
      <c r="O21" s="84"/>
      <c r="Q21" s="9"/>
      <c r="IM21" s="24"/>
    </row>
    <row r="22" spans="1:247" s="5" customFormat="1" ht="39.950000000000003" customHeight="1">
      <c r="A22" s="116"/>
      <c r="B22" s="117"/>
      <c r="C22" s="81" t="s">
        <v>59</v>
      </c>
      <c r="D22" s="95" t="s">
        <v>42</v>
      </c>
      <c r="E22" s="82" t="s">
        <v>43</v>
      </c>
      <c r="F22" s="112">
        <v>1</v>
      </c>
      <c r="G22" s="38">
        <v>77406.91</v>
      </c>
      <c r="H22" s="93" t="s">
        <v>74</v>
      </c>
      <c r="I22" s="38">
        <v>77406.91</v>
      </c>
      <c r="J22" s="36">
        <v>7.4242000000000002E-2</v>
      </c>
      <c r="K22" s="129"/>
      <c r="L22" s="113"/>
      <c r="M22" s="1"/>
      <c r="O22" s="84"/>
      <c r="Q22" s="9"/>
      <c r="IM22" s="24"/>
    </row>
    <row r="23" spans="1:247" s="5" customFormat="1" ht="39.950000000000003" customHeight="1">
      <c r="A23" s="116"/>
      <c r="B23" s="117"/>
      <c r="C23" s="81" t="s">
        <v>60</v>
      </c>
      <c r="D23" s="95" t="s">
        <v>40</v>
      </c>
      <c r="E23" s="82" t="s">
        <v>17</v>
      </c>
      <c r="F23" s="112">
        <v>28.25</v>
      </c>
      <c r="G23" s="38">
        <v>14004.16</v>
      </c>
      <c r="H23" s="93" t="s">
        <v>67</v>
      </c>
      <c r="I23" s="38">
        <v>395617.52</v>
      </c>
      <c r="J23" s="36">
        <v>0.37944099999999997</v>
      </c>
      <c r="K23" s="129"/>
      <c r="L23" s="113"/>
      <c r="M23" s="1"/>
      <c r="O23" s="84"/>
      <c r="Q23" s="9"/>
      <c r="IM23" s="24"/>
    </row>
    <row r="24" spans="1:247" s="5" customFormat="1" ht="39.950000000000003" customHeight="1">
      <c r="A24" s="116"/>
      <c r="B24" s="117"/>
      <c r="C24" s="81" t="s">
        <v>61</v>
      </c>
      <c r="D24" s="95" t="s">
        <v>45</v>
      </c>
      <c r="E24" s="82" t="s">
        <v>30</v>
      </c>
      <c r="F24" s="112">
        <v>2.1800000000000002</v>
      </c>
      <c r="G24" s="38">
        <v>51056.65</v>
      </c>
      <c r="H24" s="93" t="s">
        <v>68</v>
      </c>
      <c r="I24" s="38">
        <v>111303.5</v>
      </c>
      <c r="J24" s="36">
        <v>0.106752</v>
      </c>
      <c r="K24" s="129"/>
      <c r="L24" s="113"/>
      <c r="M24" s="1"/>
      <c r="O24" s="84"/>
      <c r="Q24" s="9"/>
      <c r="IM24" s="24"/>
    </row>
    <row r="25" spans="1:247" s="5" customFormat="1" ht="39.950000000000003" customHeight="1">
      <c r="A25" s="116"/>
      <c r="B25" s="117"/>
      <c r="C25" s="81" t="s">
        <v>62</v>
      </c>
      <c r="D25" s="95" t="s">
        <v>48</v>
      </c>
      <c r="E25" s="82" t="s">
        <v>17</v>
      </c>
      <c r="F25" s="112">
        <v>1.71</v>
      </c>
      <c r="G25" s="38">
        <v>3399.23</v>
      </c>
      <c r="H25" s="93" t="s">
        <v>75</v>
      </c>
      <c r="I25" s="38">
        <v>5812.68</v>
      </c>
      <c r="J25" s="36">
        <v>5.5750000000000001E-3</v>
      </c>
      <c r="K25" s="129"/>
      <c r="L25" s="113"/>
      <c r="M25" s="1"/>
      <c r="O25" s="84"/>
      <c r="Q25" s="9"/>
      <c r="IM25" s="24"/>
    </row>
    <row r="26" spans="1:247" s="5" customFormat="1" ht="39.950000000000003" hidden="1" customHeight="1">
      <c r="A26" s="116"/>
      <c r="B26" s="117"/>
      <c r="C26" s="81"/>
      <c r="D26" s="95"/>
      <c r="E26" s="82"/>
      <c r="F26" s="112"/>
      <c r="G26" s="38"/>
      <c r="H26" s="93" t="s">
        <v>73</v>
      </c>
      <c r="I26" s="38">
        <v>0</v>
      </c>
      <c r="J26" s="36">
        <v>0</v>
      </c>
      <c r="K26" s="129"/>
      <c r="L26" s="113"/>
      <c r="M26" s="1"/>
      <c r="O26" s="84"/>
      <c r="Q26" s="9"/>
      <c r="IM26" s="24"/>
    </row>
    <row r="27" spans="1:247" s="5" customFormat="1" ht="39.950000000000003" customHeight="1">
      <c r="A27" s="116"/>
      <c r="B27" s="117"/>
      <c r="C27" s="81" t="s">
        <v>63</v>
      </c>
      <c r="D27" s="95" t="s">
        <v>41</v>
      </c>
      <c r="E27" s="82" t="s">
        <v>17</v>
      </c>
      <c r="F27" s="112">
        <v>250.31</v>
      </c>
      <c r="G27" s="38">
        <v>443.6</v>
      </c>
      <c r="H27" s="93" t="s">
        <v>69</v>
      </c>
      <c r="I27" s="38">
        <v>111037.52</v>
      </c>
      <c r="J27" s="36">
        <v>0.10649699999999999</v>
      </c>
      <c r="K27" s="129"/>
      <c r="L27" s="113"/>
      <c r="M27" s="1"/>
      <c r="O27" s="84"/>
      <c r="Q27" s="9"/>
      <c r="IM27" s="24"/>
    </row>
    <row r="28" spans="1:247" s="5" customFormat="1" ht="39.950000000000003" hidden="1" customHeight="1">
      <c r="A28" s="116"/>
      <c r="B28" s="117"/>
      <c r="C28" s="81"/>
      <c r="D28" s="95"/>
      <c r="E28" s="82"/>
      <c r="F28" s="112"/>
      <c r="G28" s="38"/>
      <c r="H28" s="93" t="s">
        <v>73</v>
      </c>
      <c r="I28" s="38">
        <v>0</v>
      </c>
      <c r="J28" s="36">
        <v>0</v>
      </c>
      <c r="K28" s="129"/>
      <c r="L28" s="113"/>
      <c r="M28" s="1"/>
      <c r="O28" s="84"/>
      <c r="Q28" s="9"/>
      <c r="IM28" s="24"/>
    </row>
    <row r="29" spans="1:247" s="5" customFormat="1" ht="39.950000000000003" hidden="1" customHeight="1">
      <c r="A29" s="116"/>
      <c r="B29" s="117"/>
      <c r="C29" s="81"/>
      <c r="D29" s="95"/>
      <c r="E29" s="82"/>
      <c r="F29" s="112"/>
      <c r="G29" s="38"/>
      <c r="H29" s="93" t="s">
        <v>73</v>
      </c>
      <c r="I29" s="38">
        <v>0</v>
      </c>
      <c r="J29" s="36">
        <v>0</v>
      </c>
      <c r="K29" s="129"/>
      <c r="L29" s="113"/>
      <c r="M29" s="1"/>
      <c r="O29" s="84"/>
      <c r="Q29" s="9"/>
      <c r="IM29" s="24"/>
    </row>
    <row r="30" spans="1:247" s="5" customFormat="1" ht="39.950000000000003" hidden="1" customHeight="1">
      <c r="A30" s="116"/>
      <c r="B30" s="117"/>
      <c r="C30" s="81"/>
      <c r="D30" s="95"/>
      <c r="E30" s="82"/>
      <c r="F30" s="112"/>
      <c r="G30" s="38"/>
      <c r="H30" s="93" t="s">
        <v>73</v>
      </c>
      <c r="I30" s="38">
        <v>0</v>
      </c>
      <c r="J30" s="36">
        <v>0</v>
      </c>
      <c r="K30" s="129"/>
      <c r="L30" s="113"/>
      <c r="M30" s="1"/>
      <c r="O30" s="84"/>
      <c r="Q30" s="9"/>
      <c r="IM30" s="24"/>
    </row>
    <row r="31" spans="1:247" s="5" customFormat="1" ht="39.950000000000003" hidden="1" customHeight="1">
      <c r="A31" s="116"/>
      <c r="B31" s="117"/>
      <c r="C31" s="81"/>
      <c r="D31" s="95"/>
      <c r="E31" s="82"/>
      <c r="F31" s="112"/>
      <c r="G31" s="38"/>
      <c r="H31" s="93" t="s">
        <v>73</v>
      </c>
      <c r="I31" s="38">
        <v>0</v>
      </c>
      <c r="J31" s="36">
        <v>0</v>
      </c>
      <c r="K31" s="129"/>
      <c r="L31" s="113"/>
      <c r="M31" s="1"/>
      <c r="O31" s="84"/>
      <c r="Q31" s="9"/>
      <c r="IM31" s="24"/>
    </row>
    <row r="32" spans="1:247" s="5" customFormat="1" ht="39.950000000000003" hidden="1" customHeight="1">
      <c r="A32" s="116"/>
      <c r="B32" s="117"/>
      <c r="C32" s="81"/>
      <c r="D32" s="95"/>
      <c r="E32" s="82"/>
      <c r="F32" s="112"/>
      <c r="G32" s="38"/>
      <c r="H32" s="93" t="s">
        <v>73</v>
      </c>
      <c r="I32" s="38">
        <v>0</v>
      </c>
      <c r="J32" s="36">
        <v>0</v>
      </c>
      <c r="K32" s="129"/>
      <c r="L32" s="113"/>
      <c r="M32" s="1"/>
      <c r="O32" s="84"/>
      <c r="Q32" s="9"/>
      <c r="IM32" s="24"/>
    </row>
    <row r="33" spans="1:248" s="5" customFormat="1" ht="39.950000000000003" hidden="1" customHeight="1">
      <c r="A33" s="116"/>
      <c r="B33" s="117"/>
      <c r="C33" s="81"/>
      <c r="D33" s="95"/>
      <c r="E33" s="82"/>
      <c r="F33" s="112"/>
      <c r="G33" s="38"/>
      <c r="H33" s="93" t="s">
        <v>73</v>
      </c>
      <c r="I33" s="38">
        <v>0</v>
      </c>
      <c r="J33" s="36">
        <v>0</v>
      </c>
      <c r="K33" s="129"/>
      <c r="L33" s="113"/>
      <c r="M33" s="1"/>
      <c r="O33" s="84"/>
      <c r="Q33" s="9"/>
      <c r="IM33" s="24"/>
    </row>
    <row r="34" spans="1:248" s="5" customFormat="1" ht="39.950000000000003" hidden="1" customHeight="1">
      <c r="A34" s="116"/>
      <c r="B34" s="117"/>
      <c r="C34" s="81"/>
      <c r="D34" s="95"/>
      <c r="E34" s="82"/>
      <c r="F34" s="112"/>
      <c r="G34" s="38"/>
      <c r="H34" s="93" t="s">
        <v>73</v>
      </c>
      <c r="I34" s="38">
        <v>0</v>
      </c>
      <c r="J34" s="36">
        <v>0</v>
      </c>
      <c r="K34" s="129"/>
      <c r="L34" s="113"/>
      <c r="M34" s="1"/>
      <c r="O34" s="84"/>
      <c r="Q34" s="9"/>
      <c r="IM34" s="24"/>
    </row>
    <row r="35" spans="1:248" s="5" customFormat="1" ht="39.950000000000003" hidden="1" customHeight="1">
      <c r="A35" s="116"/>
      <c r="B35" s="117"/>
      <c r="C35" s="81"/>
      <c r="D35" s="95"/>
      <c r="E35" s="82"/>
      <c r="F35" s="112"/>
      <c r="G35" s="38"/>
      <c r="H35" s="93" t="s">
        <v>73</v>
      </c>
      <c r="I35" s="38">
        <v>0</v>
      </c>
      <c r="J35" s="36">
        <v>0</v>
      </c>
      <c r="K35" s="129"/>
      <c r="L35" s="113"/>
      <c r="M35" s="1"/>
      <c r="O35" s="84"/>
      <c r="Q35" s="9"/>
      <c r="IM35" s="24"/>
    </row>
    <row r="36" spans="1:248" s="5" customFormat="1" ht="39.950000000000003" hidden="1" customHeight="1">
      <c r="A36" s="116"/>
      <c r="B36" s="117"/>
      <c r="C36" s="81"/>
      <c r="D36" s="95"/>
      <c r="E36" s="82"/>
      <c r="F36" s="112"/>
      <c r="G36" s="38"/>
      <c r="H36" s="93" t="s">
        <v>73</v>
      </c>
      <c r="I36" s="38">
        <v>0</v>
      </c>
      <c r="J36" s="36">
        <v>0</v>
      </c>
      <c r="K36" s="129"/>
      <c r="L36" s="113"/>
      <c r="M36" s="1"/>
      <c r="O36" s="84"/>
      <c r="Q36" s="9"/>
      <c r="IM36" s="24"/>
    </row>
    <row r="37" spans="1:248" s="5" customFormat="1" ht="39.950000000000003" hidden="1" customHeight="1">
      <c r="A37" s="116"/>
      <c r="B37" s="117"/>
      <c r="C37" s="81"/>
      <c r="D37" s="95"/>
      <c r="E37" s="82"/>
      <c r="F37" s="112"/>
      <c r="G37" s="38"/>
      <c r="H37" s="93" t="s">
        <v>73</v>
      </c>
      <c r="I37" s="38">
        <v>0</v>
      </c>
      <c r="J37" s="36">
        <v>0</v>
      </c>
      <c r="K37" s="129"/>
      <c r="L37" s="113"/>
      <c r="M37" s="1"/>
      <c r="O37" s="84"/>
      <c r="Q37" s="9"/>
      <c r="IM37" s="24"/>
    </row>
    <row r="38" spans="1:248" s="5" customFormat="1" ht="39.950000000000003" hidden="1" customHeight="1">
      <c r="A38" s="116"/>
      <c r="B38" s="117"/>
      <c r="C38" s="81"/>
      <c r="D38" s="95"/>
      <c r="E38" s="82"/>
      <c r="F38" s="112"/>
      <c r="G38" s="38"/>
      <c r="H38" s="93" t="s">
        <v>73</v>
      </c>
      <c r="I38" s="38">
        <v>0</v>
      </c>
      <c r="J38" s="36">
        <v>0</v>
      </c>
      <c r="K38" s="129"/>
      <c r="L38" s="113"/>
      <c r="M38" s="1"/>
      <c r="O38" s="84"/>
      <c r="Q38" s="9"/>
      <c r="IM38" s="24"/>
    </row>
    <row r="39" spans="1:248" s="5" customFormat="1" ht="39.950000000000003" hidden="1" customHeight="1">
      <c r="A39" s="116"/>
      <c r="B39" s="117"/>
      <c r="C39" s="81"/>
      <c r="D39" s="95"/>
      <c r="E39" s="82"/>
      <c r="F39" s="112"/>
      <c r="G39" s="38"/>
      <c r="H39" s="93" t="s">
        <v>73</v>
      </c>
      <c r="I39" s="38">
        <v>0</v>
      </c>
      <c r="J39" s="36">
        <v>0</v>
      </c>
      <c r="K39" s="129"/>
      <c r="L39" s="113"/>
      <c r="M39" s="1"/>
      <c r="O39" s="84"/>
      <c r="Q39" s="9"/>
      <c r="IM39" s="24"/>
    </row>
    <row r="40" spans="1:248" s="5" customFormat="1" ht="39.950000000000003" customHeight="1">
      <c r="A40" s="116"/>
      <c r="B40" s="117"/>
      <c r="C40" s="81" t="s">
        <v>64</v>
      </c>
      <c r="D40" s="95" t="s">
        <v>47</v>
      </c>
      <c r="E40" s="82" t="s">
        <v>18</v>
      </c>
      <c r="F40" s="112">
        <v>60</v>
      </c>
      <c r="G40" s="38">
        <v>46.4</v>
      </c>
      <c r="H40" s="93" t="s">
        <v>71</v>
      </c>
      <c r="I40" s="38">
        <v>2784</v>
      </c>
      <c r="J40" s="36">
        <v>2.6700000000000001E-3</v>
      </c>
      <c r="K40" s="129"/>
      <c r="L40" s="113"/>
      <c r="M40" s="1"/>
      <c r="O40" s="84"/>
      <c r="Q40" s="9"/>
      <c r="IM40" s="24"/>
    </row>
    <row r="41" spans="1:248" s="5" customFormat="1" ht="39.950000000000003" hidden="1" customHeight="1">
      <c r="A41" s="116"/>
      <c r="B41" s="117"/>
      <c r="C41" s="81"/>
      <c r="D41" s="95"/>
      <c r="E41" s="82"/>
      <c r="F41" s="112"/>
      <c r="G41" s="38"/>
      <c r="H41" s="93" t="s">
        <v>73</v>
      </c>
      <c r="I41" s="38">
        <v>0</v>
      </c>
      <c r="J41" s="36">
        <v>0</v>
      </c>
      <c r="K41" s="129"/>
      <c r="L41" s="113"/>
      <c r="M41" s="1"/>
      <c r="O41" s="84"/>
      <c r="Q41" s="9"/>
      <c r="IM41" s="24"/>
    </row>
    <row r="42" spans="1:248" s="5" customFormat="1" ht="39.950000000000003" customHeight="1">
      <c r="A42" s="116"/>
      <c r="B42" s="117"/>
      <c r="C42" s="81" t="s">
        <v>65</v>
      </c>
      <c r="D42" s="95" t="s">
        <v>46</v>
      </c>
      <c r="E42" s="82" t="s">
        <v>33</v>
      </c>
      <c r="F42" s="112">
        <v>22.86</v>
      </c>
      <c r="G42" s="38">
        <v>707.34</v>
      </c>
      <c r="H42" s="93" t="s">
        <v>72</v>
      </c>
      <c r="I42" s="38">
        <v>16169.79</v>
      </c>
      <c r="J42" s="36">
        <v>1.5509E-2</v>
      </c>
      <c r="K42" s="129"/>
      <c r="L42" s="113"/>
      <c r="M42" s="1"/>
      <c r="O42" s="84"/>
      <c r="Q42" s="9"/>
      <c r="IM42" s="24"/>
    </row>
    <row r="43" spans="1:248" s="5" customFormat="1" ht="39.950000000000003" hidden="1" customHeight="1">
      <c r="A43" s="116"/>
      <c r="B43" s="117"/>
      <c r="C43" s="81" t="e">
        <f>+#REF!</f>
        <v>#REF!</v>
      </c>
      <c r="D43" s="95" t="s">
        <v>29</v>
      </c>
      <c r="E43" s="82" t="s">
        <v>18</v>
      </c>
      <c r="F43" s="112"/>
      <c r="G43" s="38">
        <v>3067.05</v>
      </c>
      <c r="H43" s="93" t="s">
        <v>76</v>
      </c>
      <c r="I43" s="38">
        <v>0</v>
      </c>
      <c r="J43" s="36">
        <v>0</v>
      </c>
      <c r="K43" s="76"/>
      <c r="L43" s="19"/>
      <c r="M43" s="1"/>
      <c r="O43" s="84"/>
      <c r="Q43" s="9"/>
      <c r="IM43" s="24"/>
    </row>
    <row r="44" spans="1:248" s="5" customFormat="1" ht="39.950000000000003" hidden="1" customHeight="1" thickBot="1">
      <c r="A44" s="116"/>
      <c r="B44" s="117"/>
      <c r="C44" s="81" t="e">
        <f>+#REF!</f>
        <v>#REF!</v>
      </c>
      <c r="D44" s="95" t="s">
        <v>28</v>
      </c>
      <c r="E44" s="82" t="s">
        <v>26</v>
      </c>
      <c r="F44" s="112"/>
      <c r="G44" s="38">
        <v>1666.21</v>
      </c>
      <c r="H44" s="93" t="s">
        <v>77</v>
      </c>
      <c r="I44" s="38">
        <v>0</v>
      </c>
      <c r="J44" s="36">
        <v>0</v>
      </c>
      <c r="K44" s="76"/>
      <c r="L44" s="19"/>
      <c r="M44" s="1"/>
      <c r="O44" s="84"/>
      <c r="Q44" s="9"/>
      <c r="IM44" s="24"/>
    </row>
    <row r="45" spans="1:248" s="5" customFormat="1" ht="39.950000000000003" customHeight="1" thickBot="1">
      <c r="A45" s="116"/>
      <c r="B45" s="117"/>
      <c r="C45" s="81">
        <v>3</v>
      </c>
      <c r="D45" s="133" t="s">
        <v>25</v>
      </c>
      <c r="E45" s="82" t="s">
        <v>43</v>
      </c>
      <c r="F45" s="112">
        <v>1</v>
      </c>
      <c r="G45" s="38">
        <v>45000</v>
      </c>
      <c r="H45" s="93" t="s">
        <v>78</v>
      </c>
      <c r="I45" s="38">
        <v>45000</v>
      </c>
      <c r="J45" s="132"/>
      <c r="K45" s="76"/>
      <c r="L45" s="19"/>
      <c r="M45" s="1"/>
      <c r="O45" s="84"/>
      <c r="Q45" s="9"/>
      <c r="IM45" s="24"/>
    </row>
    <row r="46" spans="1:248" s="5" customFormat="1" ht="39.950000000000003" customHeight="1" thickBot="1">
      <c r="A46" s="116"/>
      <c r="B46" s="117"/>
      <c r="C46" s="131">
        <v>4</v>
      </c>
      <c r="D46" s="287" t="s">
        <v>178</v>
      </c>
      <c r="E46" s="285" t="s">
        <v>88</v>
      </c>
      <c r="F46" s="112">
        <v>3</v>
      </c>
      <c r="G46" s="112">
        <v>20000</v>
      </c>
      <c r="H46" s="286"/>
      <c r="I46" s="289">
        <v>60000</v>
      </c>
      <c r="J46" s="112"/>
      <c r="K46" s="76"/>
      <c r="L46" s="19"/>
      <c r="M46" s="1"/>
      <c r="O46" s="84"/>
      <c r="Q46" s="9"/>
      <c r="IM46" s="24"/>
    </row>
    <row r="47" spans="1:248" s="5" customFormat="1" ht="39.950000000000003" customHeight="1" thickBot="1">
      <c r="A47" s="116"/>
      <c r="B47" s="117"/>
      <c r="C47" s="131"/>
      <c r="D47" s="288" t="s">
        <v>179</v>
      </c>
      <c r="E47" s="285" t="s">
        <v>180</v>
      </c>
      <c r="F47" s="112">
        <v>3000</v>
      </c>
      <c r="G47" s="112">
        <v>11.5</v>
      </c>
      <c r="H47" s="286"/>
      <c r="I47" s="289">
        <f>F47*G47</f>
        <v>34500</v>
      </c>
      <c r="J47" s="112"/>
      <c r="K47" s="76"/>
      <c r="L47" s="19"/>
      <c r="M47" s="1"/>
      <c r="O47" s="84"/>
      <c r="Q47" s="9"/>
      <c r="IM47" s="24"/>
    </row>
    <row r="48" spans="1:248" s="5" customFormat="1" ht="35.1" customHeight="1" thickBot="1">
      <c r="A48" s="116"/>
      <c r="B48" s="117"/>
      <c r="C48" s="345" t="s">
        <v>38</v>
      </c>
      <c r="D48" s="346"/>
      <c r="E48" s="346"/>
      <c r="F48" s="346"/>
      <c r="G48" s="346"/>
      <c r="H48" s="347"/>
      <c r="I48" s="120">
        <f>ROUND(SUM(I13:I45),2)</f>
        <v>1042633.87</v>
      </c>
      <c r="J48" s="61">
        <f>SUM(J13:J44)</f>
        <v>0.95684099999999983</v>
      </c>
      <c r="K48" s="120">
        <f>+I48</f>
        <v>1042633.87</v>
      </c>
      <c r="L48" s="108" t="s">
        <v>181</v>
      </c>
      <c r="M48" s="118"/>
      <c r="N48" s="39"/>
      <c r="O48" s="9"/>
      <c r="P48" s="9"/>
      <c r="Q48" s="9"/>
      <c r="IN48" s="24"/>
    </row>
    <row r="49" spans="1:248" s="5" customFormat="1" ht="35.25" customHeight="1" thickBot="1">
      <c r="A49" s="116"/>
      <c r="B49" s="117"/>
      <c r="C49" s="97"/>
      <c r="D49" s="67"/>
      <c r="E49" s="64"/>
      <c r="F49" s="64"/>
      <c r="G49" s="64"/>
      <c r="H49" s="64"/>
      <c r="I49" s="65"/>
      <c r="J49" s="66"/>
      <c r="K49" s="120">
        <f>+I48+I46+I47</f>
        <v>1137133.8700000001</v>
      </c>
      <c r="L49" s="40" t="s">
        <v>182</v>
      </c>
      <c r="M49" s="9"/>
      <c r="N49" s="39"/>
      <c r="O49" s="9"/>
      <c r="P49" s="9"/>
      <c r="Q49" s="9"/>
      <c r="IN49" s="24"/>
    </row>
    <row r="50" spans="1:248" s="5" customFormat="1" ht="48" customHeight="1" thickBot="1">
      <c r="B50" s="24"/>
      <c r="C50" s="364"/>
      <c r="D50" s="364"/>
      <c r="E50" s="364"/>
      <c r="F50" s="364"/>
      <c r="G50" s="364"/>
      <c r="H50" s="364"/>
      <c r="I50" s="364"/>
      <c r="J50" s="364"/>
      <c r="K50" s="120">
        <f>+presupuesto!K83</f>
        <v>1395747.0499999998</v>
      </c>
      <c r="L50" s="130" t="s">
        <v>183</v>
      </c>
      <c r="M50" s="9"/>
      <c r="N50" s="39"/>
      <c r="O50" s="9"/>
      <c r="P50" s="9"/>
      <c r="Q50" s="9"/>
    </row>
    <row r="51" spans="1:248" s="5" customFormat="1" ht="31.5" customHeight="1">
      <c r="B51" s="24"/>
      <c r="C51" s="342" t="s">
        <v>27</v>
      </c>
      <c r="D51" s="342"/>
      <c r="E51" s="342"/>
      <c r="F51" s="342"/>
      <c r="G51" s="342"/>
      <c r="H51" s="342"/>
      <c r="I51" s="121"/>
      <c r="J51" s="122"/>
      <c r="K51" s="290">
        <f>+K50-K49</f>
        <v>258613.1799999997</v>
      </c>
      <c r="L51" s="37" t="s">
        <v>184</v>
      </c>
      <c r="M51" s="9"/>
      <c r="N51" s="39"/>
      <c r="O51" s="9"/>
      <c r="P51" s="9"/>
      <c r="Q51" s="9"/>
    </row>
    <row r="52" spans="1:248" s="5" customFormat="1" ht="24" customHeight="1">
      <c r="B52" s="24"/>
      <c r="C52" s="364"/>
      <c r="D52" s="364"/>
      <c r="E52" s="62"/>
      <c r="F52" s="62"/>
      <c r="G52" s="62"/>
      <c r="I52" s="124"/>
      <c r="J52" s="125"/>
      <c r="K52" s="63"/>
      <c r="L52" s="37"/>
      <c r="M52" s="9"/>
      <c r="N52" s="39"/>
      <c r="O52" s="9"/>
      <c r="P52" s="9"/>
      <c r="Q52" s="9"/>
    </row>
    <row r="53" spans="1:248" s="5" customFormat="1" ht="24">
      <c r="B53" s="24"/>
      <c r="C53" s="98"/>
      <c r="D53" s="68"/>
      <c r="E53" s="62"/>
      <c r="F53" s="62"/>
      <c r="G53" s="62"/>
      <c r="I53" s="123"/>
      <c r="J53" s="62"/>
      <c r="K53" s="63"/>
      <c r="L53" s="37"/>
      <c r="M53" s="9"/>
      <c r="N53" s="39"/>
      <c r="O53" s="9"/>
      <c r="P53" s="9"/>
      <c r="Q53" s="9"/>
    </row>
    <row r="54" spans="1:248" s="2" customFormat="1" ht="20.100000000000001" customHeight="1">
      <c r="C54" s="50"/>
      <c r="D54" s="44"/>
      <c r="E54" s="45"/>
      <c r="F54" s="46"/>
      <c r="G54" s="47"/>
      <c r="H54" s="25"/>
      <c r="I54" s="14"/>
      <c r="J54" s="48"/>
      <c r="K54" s="6"/>
      <c r="L54" s="20"/>
      <c r="M54" s="9"/>
      <c r="N54" s="9"/>
      <c r="O54" s="9"/>
      <c r="P54" s="9"/>
      <c r="Q54" s="9"/>
      <c r="R54" s="5"/>
    </row>
    <row r="55" spans="1:248" s="2" customFormat="1" ht="20.100000000000001" customHeight="1" thickBot="1">
      <c r="C55" s="50"/>
      <c r="D55" s="44"/>
      <c r="E55" s="45"/>
      <c r="F55" s="49"/>
      <c r="G55" s="47"/>
      <c r="H55" s="25"/>
      <c r="I55" s="102"/>
      <c r="J55" s="48"/>
      <c r="K55" s="6"/>
      <c r="L55" s="20"/>
      <c r="M55" s="9"/>
      <c r="N55" s="9"/>
      <c r="O55" s="9"/>
      <c r="P55" s="9"/>
      <c r="Q55" s="9"/>
      <c r="R55" s="5"/>
    </row>
    <row r="56" spans="1:248" ht="20.100000000000001" customHeight="1" thickTop="1">
      <c r="B56" s="83"/>
      <c r="D56" s="94"/>
      <c r="E56" s="94"/>
      <c r="F56" s="94"/>
      <c r="G56" s="96"/>
      <c r="H56" s="28" t="s">
        <v>5</v>
      </c>
      <c r="I56" s="109" t="e">
        <f>+#REF!</f>
        <v>#REF!</v>
      </c>
      <c r="J56" s="365"/>
      <c r="K56" s="366"/>
      <c r="L56" s="369" t="s">
        <v>2</v>
      </c>
      <c r="N56" s="85"/>
      <c r="O56" s="5"/>
      <c r="P56" s="86" t="s">
        <v>34</v>
      </c>
    </row>
    <row r="57" spans="1:248" ht="20.100000000000001" customHeight="1">
      <c r="B57" s="83"/>
      <c r="D57" s="94"/>
      <c r="E57" s="94"/>
      <c r="F57" s="94"/>
      <c r="G57" s="96"/>
      <c r="H57" s="29" t="s">
        <v>6</v>
      </c>
      <c r="I57" s="31">
        <f>+I48</f>
        <v>1042633.87</v>
      </c>
      <c r="J57" s="367"/>
      <c r="K57" s="368"/>
      <c r="L57" s="336"/>
      <c r="N57" s="90" t="s">
        <v>36</v>
      </c>
      <c r="O57" s="91">
        <v>4.9849999999999998E-2</v>
      </c>
      <c r="P57" s="87" t="s">
        <v>16</v>
      </c>
    </row>
    <row r="58" spans="1:248" ht="20.100000000000001" customHeight="1" thickBot="1">
      <c r="B58" s="83"/>
      <c r="D58" s="94"/>
      <c r="E58" s="94"/>
      <c r="F58" s="94"/>
      <c r="G58" s="96"/>
      <c r="H58" s="29" t="s">
        <v>7</v>
      </c>
      <c r="I58" s="31" t="e">
        <f>I57-I56</f>
        <v>#REF!</v>
      </c>
      <c r="J58" s="362">
        <v>6</v>
      </c>
      <c r="K58" s="363"/>
      <c r="L58" s="336" t="s">
        <v>19</v>
      </c>
      <c r="N58" s="37"/>
      <c r="O58" s="9"/>
      <c r="P58" s="88"/>
    </row>
    <row r="59" spans="1:248" ht="20.100000000000001" customHeight="1" thickBot="1">
      <c r="B59" s="83"/>
      <c r="D59" s="94"/>
      <c r="E59" s="94"/>
      <c r="F59" s="94"/>
      <c r="G59" s="96"/>
      <c r="H59" s="29" t="s">
        <v>8</v>
      </c>
      <c r="I59" s="107" t="e">
        <f>+I58/I56</f>
        <v>#REF!</v>
      </c>
      <c r="J59" s="362"/>
      <c r="K59" s="363"/>
      <c r="L59" s="336"/>
      <c r="N59" s="37"/>
      <c r="O59" s="9"/>
      <c r="P59" s="88" t="e">
        <f>+ROUND((5%*(I48-#REF!)), 2)</f>
        <v>#REF!</v>
      </c>
    </row>
    <row r="60" spans="1:248" ht="20.100000000000001" customHeight="1">
      <c r="B60" s="83"/>
      <c r="D60" s="94"/>
      <c r="E60" s="94"/>
      <c r="F60" s="94"/>
      <c r="G60" s="96"/>
      <c r="H60" s="29" t="s">
        <v>9</v>
      </c>
      <c r="I60" s="31" t="e">
        <f>I57/K</f>
        <v>#REF!</v>
      </c>
      <c r="J60" s="338" t="e">
        <f>+I56/J58</f>
        <v>#REF!</v>
      </c>
      <c r="K60" s="339"/>
      <c r="L60" s="336" t="s">
        <v>20</v>
      </c>
      <c r="N60" s="79"/>
      <c r="O60" s="80"/>
      <c r="P60" s="89" t="s">
        <v>35</v>
      </c>
    </row>
    <row r="61" spans="1:248" ht="20.100000000000001" customHeight="1" thickBot="1">
      <c r="B61" s="83"/>
      <c r="D61" s="94"/>
      <c r="E61" s="94"/>
      <c r="F61" s="94"/>
      <c r="G61" s="96"/>
      <c r="H61" s="29" t="s">
        <v>10</v>
      </c>
      <c r="I61" s="32" t="e">
        <f>+I60*#REF!</f>
        <v>#REF!</v>
      </c>
      <c r="J61" s="340"/>
      <c r="K61" s="341"/>
      <c r="L61" s="337"/>
      <c r="N61" s="5"/>
      <c r="O61" s="5"/>
      <c r="P61" s="92" t="s">
        <v>16</v>
      </c>
    </row>
    <row r="62" spans="1:248" ht="20.100000000000001" customHeight="1" thickTop="1" thickBot="1">
      <c r="B62" s="83"/>
      <c r="D62" s="94"/>
      <c r="E62" s="94"/>
      <c r="F62" s="94"/>
      <c r="G62" s="96"/>
      <c r="H62" s="33"/>
      <c r="I62" s="34" t="e">
        <f>SUM(I60:I61)</f>
        <v>#REF!</v>
      </c>
      <c r="J62" s="356"/>
      <c r="K62" s="357"/>
      <c r="L62" s="357"/>
      <c r="N62" s="5"/>
      <c r="O62" s="5"/>
      <c r="P62" s="88">
        <f>+ROUND(O57*SUM(I31:I42), 2)</f>
        <v>944.85</v>
      </c>
    </row>
    <row r="63" spans="1:248" ht="20.100000000000001" customHeight="1">
      <c r="B63" s="83"/>
      <c r="D63" s="94"/>
      <c r="E63" s="94"/>
      <c r="F63" s="94"/>
      <c r="G63" s="96"/>
      <c r="H63" s="360"/>
      <c r="I63" s="361"/>
      <c r="J63" s="358"/>
      <c r="K63" s="359"/>
      <c r="L63" s="359"/>
      <c r="N63" s="10"/>
    </row>
    <row r="64" spans="1:248" ht="20.100000000000001" customHeight="1" thickBot="1">
      <c r="B64" s="83"/>
      <c r="D64" s="94"/>
      <c r="E64" s="94"/>
      <c r="F64" s="94"/>
      <c r="G64" s="96"/>
      <c r="H64" s="29" t="s">
        <v>12</v>
      </c>
      <c r="I64" s="32" t="e">
        <f>+I62*#REF!</f>
        <v>#REF!</v>
      </c>
      <c r="J64" s="358"/>
      <c r="K64" s="359"/>
      <c r="L64" s="359"/>
      <c r="N64" s="10"/>
    </row>
    <row r="65" spans="2:17" ht="20.100000000000001" customHeight="1" thickTop="1">
      <c r="B65" s="83"/>
      <c r="D65" s="94"/>
      <c r="E65" s="94"/>
      <c r="F65" s="94"/>
      <c r="G65" s="96"/>
      <c r="H65" s="29"/>
      <c r="I65" s="31" t="e">
        <f>SUM(I62:I64)</f>
        <v>#REF!</v>
      </c>
      <c r="J65" s="358"/>
      <c r="K65" s="359"/>
      <c r="L65" s="359"/>
      <c r="N65" s="10"/>
    </row>
    <row r="66" spans="2:17" ht="20.100000000000001" customHeight="1" thickBot="1">
      <c r="B66" s="83"/>
      <c r="D66" s="94"/>
      <c r="E66" s="94"/>
      <c r="F66" s="94"/>
      <c r="G66" s="96"/>
      <c r="H66" s="29" t="s">
        <v>11</v>
      </c>
      <c r="I66" s="32" t="e">
        <f>+I65*#REF!</f>
        <v>#REF!</v>
      </c>
      <c r="J66" s="358"/>
      <c r="K66" s="359"/>
      <c r="L66" s="359"/>
      <c r="N66" s="10"/>
    </row>
    <row r="67" spans="2:17" ht="20.100000000000001" customHeight="1" thickTop="1">
      <c r="B67" s="83"/>
      <c r="D67" s="94"/>
      <c r="E67" s="94"/>
      <c r="F67" s="94"/>
      <c r="G67" s="96"/>
      <c r="H67" s="29"/>
      <c r="I67" s="31" t="e">
        <f>SUM(I65:I66)</f>
        <v>#REF!</v>
      </c>
      <c r="J67" s="358"/>
      <c r="K67" s="359"/>
      <c r="L67" s="359"/>
      <c r="N67" s="10"/>
    </row>
    <row r="68" spans="2:17" ht="20.100000000000001" customHeight="1">
      <c r="B68" s="83"/>
      <c r="D68" s="94"/>
      <c r="E68" s="94"/>
      <c r="F68" s="94"/>
      <c r="G68" s="96"/>
      <c r="H68" s="370"/>
      <c r="I68" s="371"/>
      <c r="J68" s="358"/>
      <c r="K68" s="359"/>
      <c r="L68" s="359"/>
      <c r="N68" s="10"/>
    </row>
    <row r="69" spans="2:17" ht="20.100000000000001" customHeight="1">
      <c r="B69" s="83"/>
      <c r="D69" s="94"/>
      <c r="E69" s="94"/>
      <c r="F69" s="94"/>
      <c r="G69" s="96"/>
      <c r="H69" s="360"/>
      <c r="I69" s="361"/>
      <c r="J69" s="358"/>
      <c r="K69" s="359"/>
      <c r="L69" s="359"/>
      <c r="N69" s="10"/>
    </row>
    <row r="70" spans="2:17" ht="20.100000000000001" customHeight="1">
      <c r="B70" s="83"/>
      <c r="D70" s="94"/>
      <c r="E70" s="94"/>
      <c r="F70" s="94"/>
      <c r="G70" s="96"/>
      <c r="H70" s="29" t="s">
        <v>13</v>
      </c>
      <c r="I70" s="31" t="e">
        <f>I57*(1-I75)</f>
        <v>#REF!</v>
      </c>
      <c r="J70" s="358"/>
      <c r="K70" s="359"/>
      <c r="L70" s="359"/>
      <c r="N70" s="10"/>
    </row>
    <row r="71" spans="2:17" ht="20.100000000000001" customHeight="1" thickBot="1">
      <c r="B71" s="83"/>
      <c r="D71" s="94"/>
      <c r="E71" s="94"/>
      <c r="F71" s="94"/>
      <c r="G71" s="96"/>
      <c r="H71" s="29" t="s">
        <v>14</v>
      </c>
      <c r="I71" s="32" t="e">
        <f>+I57*I75</f>
        <v>#REF!</v>
      </c>
      <c r="J71" s="358"/>
      <c r="K71" s="359"/>
      <c r="L71" s="359"/>
      <c r="N71" s="10"/>
    </row>
    <row r="72" spans="2:17" ht="20.100000000000001" customHeight="1" thickTop="1">
      <c r="B72" s="83"/>
      <c r="D72" s="94"/>
      <c r="E72" s="94"/>
      <c r="F72" s="94"/>
      <c r="G72" s="96"/>
      <c r="H72" s="29"/>
      <c r="I72" s="31" t="e">
        <f>SUM(I70:I71)</f>
        <v>#REF!</v>
      </c>
      <c r="J72" s="358"/>
      <c r="K72" s="359"/>
      <c r="L72" s="359"/>
      <c r="N72" s="10"/>
    </row>
    <row r="73" spans="2:17" ht="20.100000000000001" customHeight="1">
      <c r="B73" s="83"/>
      <c r="D73" s="94"/>
      <c r="E73" s="94"/>
      <c r="F73" s="94"/>
      <c r="G73" s="96"/>
      <c r="H73" s="370"/>
      <c r="I73" s="371"/>
      <c r="J73" s="358"/>
      <c r="K73" s="359"/>
      <c r="L73" s="359"/>
      <c r="N73" s="10"/>
    </row>
    <row r="74" spans="2:17" ht="20.100000000000001" customHeight="1">
      <c r="B74" s="83"/>
      <c r="D74" s="94"/>
      <c r="E74" s="94"/>
      <c r="F74" s="94"/>
      <c r="G74" s="96"/>
      <c r="H74" s="360"/>
      <c r="I74" s="361"/>
      <c r="J74" s="358"/>
      <c r="K74" s="359"/>
      <c r="L74" s="359"/>
    </row>
    <row r="75" spans="2:17" s="4" customFormat="1" ht="20.100000000000001" customHeight="1" thickBot="1">
      <c r="B75" s="83"/>
      <c r="C75" s="99"/>
      <c r="D75" s="94"/>
      <c r="E75" s="94"/>
      <c r="F75" s="94"/>
      <c r="G75" s="96"/>
      <c r="H75" s="30" t="s">
        <v>15</v>
      </c>
      <c r="I75" s="35" t="e">
        <f>SUM(#REF!,#REF!)</f>
        <v>#REF!</v>
      </c>
      <c r="J75" s="358"/>
      <c r="K75" s="359"/>
      <c r="L75" s="359"/>
      <c r="M75" s="12"/>
      <c r="N75" s="13"/>
      <c r="O75" s="12"/>
      <c r="P75" s="12"/>
      <c r="Q75" s="12"/>
    </row>
    <row r="76" spans="2:17" s="4" customFormat="1" ht="20.100000000000001" customHeight="1" thickTop="1">
      <c r="C76" s="50"/>
      <c r="D76" s="51"/>
      <c r="E76" s="45"/>
      <c r="F76" s="52"/>
      <c r="G76" s="53"/>
      <c r="H76" s="53"/>
      <c r="I76" s="53"/>
      <c r="J76" s="18"/>
      <c r="K76" s="7"/>
      <c r="L76" s="19"/>
      <c r="M76" s="12"/>
      <c r="N76" s="13"/>
      <c r="O76" s="12"/>
      <c r="P76" s="12"/>
      <c r="Q76" s="12"/>
    </row>
    <row r="77" spans="2:17" s="4" customFormat="1">
      <c r="C77" s="100"/>
      <c r="D77" s="27"/>
      <c r="E77" s="54"/>
      <c r="F77" s="55"/>
      <c r="G77" s="27"/>
      <c r="H77" s="56"/>
      <c r="I77" s="27"/>
      <c r="J77" s="16"/>
      <c r="K77" s="8"/>
      <c r="L77" s="19"/>
      <c r="M77" s="12"/>
      <c r="N77" s="13"/>
      <c r="O77" s="12"/>
      <c r="P77" s="12"/>
      <c r="Q77" s="12"/>
    </row>
    <row r="78" spans="2:17" s="4" customFormat="1">
      <c r="C78" s="100"/>
      <c r="D78" s="27"/>
      <c r="E78" s="54"/>
      <c r="F78" s="55"/>
      <c r="G78" s="27"/>
      <c r="H78" s="56"/>
      <c r="I78" s="27"/>
      <c r="J78" s="16"/>
      <c r="K78" s="8"/>
      <c r="L78" s="19"/>
      <c r="M78" s="12"/>
      <c r="N78" s="13"/>
      <c r="O78" s="12"/>
      <c r="P78" s="12"/>
      <c r="Q78" s="12"/>
    </row>
    <row r="79" spans="2:17" s="4" customFormat="1">
      <c r="C79" s="100"/>
      <c r="D79" s="27"/>
      <c r="E79" s="54"/>
      <c r="F79" s="55"/>
      <c r="G79" s="27"/>
      <c r="H79" s="56"/>
      <c r="I79" s="27"/>
      <c r="J79" s="16"/>
      <c r="K79" s="8"/>
      <c r="L79" s="19"/>
      <c r="M79" s="12"/>
      <c r="N79" s="13"/>
      <c r="O79" s="12"/>
      <c r="P79" s="12"/>
      <c r="Q79" s="12"/>
    </row>
    <row r="80" spans="2:17" s="4" customFormat="1">
      <c r="C80" s="100"/>
      <c r="D80" s="27"/>
      <c r="E80" s="54"/>
      <c r="F80" s="55"/>
      <c r="G80" s="27"/>
      <c r="H80" s="56"/>
      <c r="I80" s="27"/>
      <c r="J80" s="16"/>
      <c r="K80" s="8"/>
      <c r="L80" s="19"/>
      <c r="M80" s="12"/>
      <c r="N80" s="13"/>
      <c r="O80" s="12"/>
      <c r="P80" s="12"/>
      <c r="Q80" s="12"/>
    </row>
    <row r="81" spans="3:17" s="4" customFormat="1">
      <c r="C81" s="100"/>
      <c r="D81" s="22"/>
      <c r="E81" s="41"/>
      <c r="F81" s="57"/>
      <c r="G81" s="15"/>
      <c r="H81" s="25"/>
      <c r="I81" s="6"/>
      <c r="J81" s="26"/>
      <c r="K81" s="8"/>
      <c r="L81" s="19"/>
      <c r="M81" s="12"/>
      <c r="N81" s="13"/>
      <c r="O81" s="12"/>
      <c r="P81" s="12"/>
      <c r="Q81" s="12"/>
    </row>
    <row r="82" spans="3:17" s="4" customFormat="1">
      <c r="C82" s="100"/>
      <c r="D82" s="22"/>
      <c r="E82" s="41"/>
      <c r="F82" s="57"/>
      <c r="G82" s="16"/>
      <c r="H82" s="17"/>
      <c r="I82" s="16"/>
      <c r="J82" s="18"/>
      <c r="K82" s="8"/>
      <c r="L82" s="19"/>
      <c r="M82" s="12"/>
      <c r="N82" s="13"/>
      <c r="O82" s="12"/>
      <c r="P82" s="12"/>
      <c r="Q82" s="12"/>
    </row>
    <row r="83" spans="3:17" s="4" customFormat="1">
      <c r="C83" s="100"/>
      <c r="D83" s="22"/>
      <c r="E83" s="41"/>
      <c r="F83" s="57"/>
      <c r="G83" s="22"/>
      <c r="H83" s="58"/>
      <c r="I83" s="22"/>
      <c r="J83" s="8"/>
      <c r="K83" s="8"/>
      <c r="L83" s="19"/>
      <c r="M83" s="12"/>
      <c r="N83" s="13"/>
      <c r="O83" s="12"/>
      <c r="P83" s="12"/>
      <c r="Q83" s="12"/>
    </row>
    <row r="84" spans="3:17" s="4" customFormat="1">
      <c r="C84" s="100"/>
      <c r="D84" s="22"/>
      <c r="E84" s="41"/>
      <c r="F84" s="57"/>
      <c r="G84" s="22"/>
      <c r="H84" s="58"/>
      <c r="I84" s="22"/>
      <c r="J84" s="8"/>
      <c r="K84" s="8"/>
      <c r="L84" s="19"/>
      <c r="M84" s="12"/>
      <c r="N84" s="13"/>
      <c r="O84" s="12"/>
      <c r="P84" s="12"/>
      <c r="Q84" s="12"/>
    </row>
    <row r="85" spans="3:17">
      <c r="C85" s="101"/>
      <c r="F85" s="59"/>
      <c r="G85" s="23"/>
      <c r="H85" s="60"/>
      <c r="I85" s="23"/>
      <c r="J85" s="26"/>
    </row>
    <row r="86" spans="3:17">
      <c r="C86" s="101"/>
      <c r="F86" s="59"/>
      <c r="G86" s="23"/>
      <c r="H86" s="60"/>
      <c r="I86" s="23"/>
      <c r="J86" s="26"/>
      <c r="K86" s="1"/>
      <c r="L86" s="1"/>
      <c r="M86" s="1"/>
      <c r="N86" s="1"/>
      <c r="O86" s="1"/>
      <c r="P86" s="1"/>
      <c r="Q86" s="1"/>
    </row>
    <row r="87" spans="3:17">
      <c r="C87" s="101"/>
      <c r="F87" s="59"/>
      <c r="G87" s="23"/>
      <c r="H87" s="60"/>
      <c r="I87" s="23"/>
      <c r="J87" s="26"/>
      <c r="K87" s="1"/>
      <c r="L87" s="1"/>
      <c r="M87" s="1"/>
      <c r="N87" s="1"/>
      <c r="O87" s="1"/>
      <c r="P87" s="1"/>
      <c r="Q87" s="1"/>
    </row>
    <row r="88" spans="3:17">
      <c r="C88" s="101"/>
      <c r="F88" s="59"/>
      <c r="G88" s="23"/>
      <c r="H88" s="60"/>
      <c r="I88" s="23"/>
      <c r="J88" s="26"/>
      <c r="K88" s="1"/>
      <c r="L88" s="1"/>
      <c r="M88" s="1"/>
      <c r="N88" s="1"/>
      <c r="O88" s="1"/>
      <c r="P88" s="1"/>
      <c r="Q88" s="1"/>
    </row>
    <row r="89" spans="3:17">
      <c r="C89" s="101"/>
      <c r="F89" s="59"/>
      <c r="G89" s="23"/>
      <c r="H89" s="60"/>
      <c r="I89" s="23"/>
      <c r="J89" s="26"/>
      <c r="K89" s="1"/>
      <c r="L89" s="1"/>
      <c r="M89" s="1"/>
      <c r="N89" s="1"/>
      <c r="O89" s="1"/>
      <c r="P89" s="1"/>
      <c r="Q89" s="1"/>
    </row>
    <row r="90" spans="3:17">
      <c r="C90" s="101"/>
      <c r="F90" s="59"/>
      <c r="G90" s="23"/>
      <c r="H90" s="60"/>
      <c r="I90" s="23"/>
      <c r="J90" s="26"/>
      <c r="K90" s="1"/>
      <c r="L90" s="1"/>
      <c r="M90" s="1"/>
      <c r="N90" s="1"/>
      <c r="O90" s="1"/>
      <c r="P90" s="1"/>
      <c r="Q90" s="1"/>
    </row>
    <row r="91" spans="3:17">
      <c r="C91" s="101"/>
      <c r="F91" s="59"/>
      <c r="G91" s="23"/>
      <c r="H91" s="60"/>
      <c r="I91" s="23"/>
      <c r="J91" s="26"/>
      <c r="K91" s="1"/>
      <c r="L91" s="1"/>
      <c r="M91" s="1"/>
      <c r="N91" s="1"/>
      <c r="O91" s="1"/>
      <c r="P91" s="1"/>
      <c r="Q91" s="1"/>
    </row>
    <row r="92" spans="3:17">
      <c r="C92" s="101"/>
      <c r="F92" s="59"/>
      <c r="G92" s="23"/>
      <c r="H92" s="60"/>
      <c r="I92" s="23"/>
      <c r="J92" s="26"/>
      <c r="K92" s="1"/>
      <c r="L92" s="1"/>
      <c r="M92" s="1"/>
      <c r="N92" s="1"/>
      <c r="O92" s="1"/>
      <c r="P92" s="1"/>
      <c r="Q92" s="1"/>
    </row>
    <row r="93" spans="3:17">
      <c r="C93" s="101"/>
      <c r="F93" s="59"/>
      <c r="G93" s="23"/>
      <c r="H93" s="60"/>
      <c r="I93" s="23"/>
      <c r="J93" s="26"/>
      <c r="K93" s="1"/>
      <c r="L93" s="1"/>
      <c r="M93" s="1"/>
      <c r="N93" s="1"/>
      <c r="O93" s="1"/>
      <c r="P93" s="1"/>
      <c r="Q93" s="1"/>
    </row>
    <row r="94" spans="3:17">
      <c r="C94" s="101"/>
      <c r="F94" s="59"/>
      <c r="G94" s="23"/>
      <c r="H94" s="60"/>
      <c r="I94" s="23"/>
      <c r="J94" s="26"/>
      <c r="K94" s="1"/>
      <c r="L94" s="1"/>
      <c r="M94" s="1"/>
      <c r="N94" s="1"/>
      <c r="O94" s="1"/>
      <c r="P94" s="1"/>
      <c r="Q94" s="1"/>
    </row>
    <row r="95" spans="3:17">
      <c r="C95" s="101"/>
      <c r="F95" s="59"/>
      <c r="G95" s="23"/>
      <c r="H95" s="60"/>
      <c r="I95" s="23"/>
      <c r="J95" s="26"/>
      <c r="K95" s="1"/>
      <c r="L95" s="1"/>
      <c r="M95" s="1"/>
      <c r="N95" s="1"/>
      <c r="O95" s="1"/>
      <c r="P95" s="1"/>
      <c r="Q95" s="1"/>
    </row>
    <row r="96" spans="3:17">
      <c r="C96" s="101"/>
      <c r="F96" s="59"/>
      <c r="G96" s="23"/>
      <c r="H96" s="60"/>
      <c r="I96" s="23"/>
      <c r="J96" s="26"/>
      <c r="K96" s="1"/>
      <c r="L96" s="1"/>
      <c r="M96" s="1"/>
      <c r="N96" s="1"/>
      <c r="O96" s="1"/>
      <c r="P96" s="1"/>
      <c r="Q96" s="1"/>
    </row>
    <row r="97" spans="3:17">
      <c r="C97" s="101"/>
      <c r="F97" s="59"/>
      <c r="G97" s="23"/>
      <c r="H97" s="60"/>
      <c r="I97" s="23"/>
      <c r="J97" s="26"/>
      <c r="K97" s="1"/>
      <c r="L97" s="1"/>
      <c r="M97" s="1"/>
      <c r="N97" s="1"/>
      <c r="O97" s="1"/>
      <c r="P97" s="1"/>
      <c r="Q97" s="1"/>
    </row>
    <row r="98" spans="3:17">
      <c r="C98" s="101"/>
      <c r="F98" s="59"/>
      <c r="G98" s="23"/>
      <c r="H98" s="60"/>
      <c r="I98" s="23"/>
      <c r="J98" s="26"/>
      <c r="K98" s="1"/>
      <c r="L98" s="1"/>
      <c r="M98" s="1"/>
      <c r="N98" s="1"/>
      <c r="O98" s="1"/>
      <c r="P98" s="1"/>
      <c r="Q98" s="1"/>
    </row>
    <row r="99" spans="3:17">
      <c r="C99" s="101"/>
      <c r="F99" s="59"/>
      <c r="G99" s="23"/>
      <c r="H99" s="60"/>
      <c r="I99" s="23"/>
      <c r="J99" s="26"/>
      <c r="K99" s="1"/>
      <c r="L99" s="1"/>
      <c r="M99" s="1"/>
      <c r="N99" s="1"/>
      <c r="O99" s="1"/>
      <c r="P99" s="1"/>
      <c r="Q99" s="1"/>
    </row>
    <row r="100" spans="3:17">
      <c r="C100" s="101"/>
      <c r="F100" s="59"/>
      <c r="G100" s="23"/>
      <c r="H100" s="60"/>
      <c r="I100" s="23"/>
      <c r="J100" s="26"/>
      <c r="K100" s="1"/>
      <c r="L100" s="1"/>
      <c r="M100" s="1"/>
      <c r="N100" s="1"/>
      <c r="O100" s="1"/>
      <c r="P100" s="1"/>
      <c r="Q100" s="1"/>
    </row>
    <row r="101" spans="3:17">
      <c r="C101" s="101"/>
      <c r="F101" s="59"/>
      <c r="G101" s="23"/>
      <c r="H101" s="60"/>
      <c r="I101" s="23"/>
      <c r="J101" s="26"/>
      <c r="K101" s="1"/>
      <c r="L101" s="1"/>
      <c r="M101" s="1"/>
      <c r="N101" s="1"/>
      <c r="O101" s="1"/>
      <c r="P101" s="1"/>
      <c r="Q101" s="1"/>
    </row>
    <row r="102" spans="3:17">
      <c r="C102" s="101"/>
      <c r="F102" s="59"/>
      <c r="G102" s="23"/>
      <c r="H102" s="60"/>
      <c r="I102" s="23"/>
      <c r="J102" s="26"/>
      <c r="K102" s="1"/>
      <c r="L102" s="1"/>
      <c r="M102" s="1"/>
      <c r="N102" s="1"/>
      <c r="O102" s="1"/>
      <c r="P102" s="1"/>
      <c r="Q102" s="1"/>
    </row>
    <row r="103" spans="3:17">
      <c r="C103" s="101"/>
      <c r="F103" s="59"/>
      <c r="G103" s="23"/>
      <c r="H103" s="60"/>
      <c r="I103" s="23"/>
      <c r="J103" s="26"/>
      <c r="K103" s="1"/>
      <c r="L103" s="1"/>
      <c r="M103" s="1"/>
      <c r="N103" s="1"/>
      <c r="O103" s="1"/>
      <c r="P103" s="1"/>
      <c r="Q103" s="1"/>
    </row>
    <row r="104" spans="3:17">
      <c r="C104" s="101"/>
      <c r="F104" s="59"/>
      <c r="G104" s="23"/>
      <c r="H104" s="60"/>
      <c r="I104" s="23"/>
      <c r="J104" s="26"/>
      <c r="K104" s="1"/>
      <c r="L104" s="1"/>
      <c r="M104" s="1"/>
      <c r="N104" s="1"/>
      <c r="O104" s="1"/>
      <c r="P104" s="1"/>
      <c r="Q104" s="1"/>
    </row>
    <row r="105" spans="3:17">
      <c r="C105" s="101"/>
      <c r="F105" s="59"/>
      <c r="G105" s="23"/>
      <c r="H105" s="60"/>
      <c r="I105" s="23"/>
      <c r="J105" s="26"/>
      <c r="K105" s="1"/>
      <c r="L105" s="1"/>
      <c r="M105" s="1"/>
      <c r="N105" s="1"/>
      <c r="O105" s="1"/>
      <c r="P105" s="1"/>
      <c r="Q105" s="1"/>
    </row>
    <row r="106" spans="3:17">
      <c r="C106" s="101"/>
      <c r="F106" s="59"/>
      <c r="G106" s="23"/>
      <c r="H106" s="60"/>
      <c r="I106" s="23"/>
      <c r="J106" s="26"/>
      <c r="K106" s="1"/>
      <c r="L106" s="1"/>
      <c r="M106" s="1"/>
      <c r="N106" s="1"/>
      <c r="O106" s="1"/>
      <c r="P106" s="1"/>
      <c r="Q106" s="1"/>
    </row>
    <row r="107" spans="3:17">
      <c r="C107" s="101"/>
      <c r="F107" s="59"/>
      <c r="G107" s="23"/>
      <c r="H107" s="60"/>
      <c r="I107" s="23"/>
      <c r="J107" s="26"/>
      <c r="K107" s="1"/>
      <c r="L107" s="1"/>
      <c r="M107" s="1"/>
      <c r="N107" s="1"/>
      <c r="O107" s="1"/>
      <c r="P107" s="1"/>
      <c r="Q107" s="1"/>
    </row>
    <row r="108" spans="3:17">
      <c r="C108" s="101"/>
      <c r="F108" s="59"/>
      <c r="G108" s="23"/>
      <c r="H108" s="60"/>
      <c r="I108" s="23"/>
      <c r="J108" s="26"/>
      <c r="K108" s="1"/>
      <c r="L108" s="1"/>
      <c r="M108" s="1"/>
      <c r="N108" s="1"/>
      <c r="O108" s="1"/>
      <c r="P108" s="1"/>
      <c r="Q108" s="1"/>
    </row>
    <row r="109" spans="3:17">
      <c r="C109" s="101"/>
      <c r="F109" s="59"/>
      <c r="G109" s="23"/>
      <c r="H109" s="60"/>
      <c r="I109" s="23"/>
      <c r="J109" s="26"/>
      <c r="K109" s="1"/>
      <c r="L109" s="1"/>
      <c r="M109" s="1"/>
      <c r="N109" s="1"/>
      <c r="O109" s="1"/>
      <c r="P109" s="1"/>
      <c r="Q109" s="1"/>
    </row>
    <row r="110" spans="3:17">
      <c r="C110" s="101"/>
      <c r="F110" s="59"/>
      <c r="G110" s="23"/>
      <c r="H110" s="60"/>
      <c r="I110" s="23"/>
      <c r="J110" s="26"/>
      <c r="K110" s="1"/>
      <c r="L110" s="1"/>
      <c r="M110" s="1"/>
      <c r="N110" s="1"/>
      <c r="O110" s="1"/>
      <c r="P110" s="1"/>
      <c r="Q110" s="1"/>
    </row>
    <row r="111" spans="3:17">
      <c r="C111" s="101"/>
      <c r="F111" s="59"/>
      <c r="G111" s="23"/>
      <c r="H111" s="60"/>
      <c r="I111" s="23"/>
      <c r="J111" s="26"/>
      <c r="K111" s="1"/>
      <c r="L111" s="1"/>
      <c r="M111" s="1"/>
      <c r="N111" s="1"/>
      <c r="O111" s="1"/>
      <c r="P111" s="1"/>
      <c r="Q111" s="1"/>
    </row>
    <row r="112" spans="3:17">
      <c r="C112" s="101"/>
      <c r="F112" s="59"/>
      <c r="G112" s="23"/>
      <c r="H112" s="60"/>
      <c r="I112" s="23"/>
      <c r="J112" s="26"/>
      <c r="K112" s="1"/>
      <c r="L112" s="1"/>
      <c r="M112" s="1"/>
      <c r="N112" s="1"/>
      <c r="O112" s="1"/>
      <c r="P112" s="1"/>
      <c r="Q112" s="1"/>
    </row>
    <row r="113" spans="3:17">
      <c r="C113" s="101"/>
      <c r="F113" s="59"/>
      <c r="G113" s="23"/>
      <c r="H113" s="60"/>
      <c r="I113" s="23"/>
      <c r="J113" s="26"/>
      <c r="K113" s="1"/>
      <c r="L113" s="1"/>
      <c r="M113" s="1"/>
      <c r="N113" s="1"/>
      <c r="O113" s="1"/>
      <c r="P113" s="1"/>
      <c r="Q113" s="1"/>
    </row>
    <row r="114" spans="3:17">
      <c r="C114" s="101"/>
      <c r="F114" s="59"/>
      <c r="G114" s="23"/>
      <c r="H114" s="60"/>
      <c r="I114" s="23"/>
      <c r="J114" s="26"/>
      <c r="K114" s="1"/>
      <c r="L114" s="1"/>
      <c r="M114" s="1"/>
      <c r="N114" s="1"/>
      <c r="O114" s="1"/>
      <c r="P114" s="1"/>
      <c r="Q114" s="1"/>
    </row>
    <row r="115" spans="3:17">
      <c r="C115" s="101"/>
      <c r="F115" s="59"/>
      <c r="G115" s="23"/>
      <c r="H115" s="60"/>
      <c r="I115" s="23"/>
      <c r="J115" s="26"/>
      <c r="K115" s="1"/>
      <c r="L115" s="1"/>
      <c r="M115" s="1"/>
      <c r="N115" s="1"/>
      <c r="O115" s="1"/>
      <c r="P115" s="1"/>
      <c r="Q115" s="1"/>
    </row>
    <row r="116" spans="3:17">
      <c r="C116" s="101"/>
      <c r="F116" s="59"/>
      <c r="G116" s="23"/>
      <c r="H116" s="60"/>
      <c r="I116" s="23"/>
      <c r="J116" s="26"/>
      <c r="K116" s="1"/>
      <c r="L116" s="1"/>
      <c r="M116" s="1"/>
      <c r="N116" s="1"/>
      <c r="O116" s="1"/>
      <c r="P116" s="1"/>
      <c r="Q116" s="1"/>
    </row>
    <row r="117" spans="3:17">
      <c r="C117" s="101"/>
      <c r="F117" s="59"/>
      <c r="G117" s="23"/>
      <c r="H117" s="60"/>
      <c r="I117" s="23"/>
      <c r="J117" s="26"/>
      <c r="K117" s="1"/>
      <c r="L117" s="1"/>
      <c r="M117" s="1"/>
      <c r="N117" s="1"/>
      <c r="O117" s="1"/>
      <c r="P117" s="1"/>
      <c r="Q117" s="1"/>
    </row>
    <row r="118" spans="3:17">
      <c r="C118" s="101"/>
      <c r="F118" s="59"/>
      <c r="G118" s="23"/>
      <c r="H118" s="60"/>
      <c r="I118" s="23"/>
      <c r="J118" s="26"/>
      <c r="K118" s="1"/>
      <c r="L118" s="1"/>
      <c r="M118" s="1"/>
      <c r="N118" s="1"/>
      <c r="O118" s="1"/>
      <c r="P118" s="1"/>
      <c r="Q118" s="1"/>
    </row>
    <row r="119" spans="3:17">
      <c r="C119" s="101"/>
      <c r="F119" s="59"/>
      <c r="G119" s="23"/>
      <c r="H119" s="60"/>
      <c r="I119" s="23"/>
      <c r="J119" s="26"/>
      <c r="K119" s="1"/>
      <c r="L119" s="1"/>
      <c r="M119" s="1"/>
      <c r="N119" s="1"/>
      <c r="O119" s="1"/>
      <c r="P119" s="1"/>
      <c r="Q119" s="1"/>
    </row>
    <row r="120" spans="3:17">
      <c r="C120" s="101"/>
      <c r="F120" s="59"/>
      <c r="G120" s="23"/>
      <c r="H120" s="60"/>
      <c r="I120" s="23"/>
      <c r="J120" s="26"/>
      <c r="K120" s="1"/>
      <c r="L120" s="1"/>
      <c r="M120" s="1"/>
      <c r="N120" s="1"/>
      <c r="O120" s="1"/>
      <c r="P120" s="1"/>
      <c r="Q120" s="1"/>
    </row>
    <row r="121" spans="3:17">
      <c r="C121" s="101"/>
      <c r="F121" s="59"/>
      <c r="G121" s="23"/>
      <c r="H121" s="60"/>
      <c r="I121" s="23"/>
      <c r="J121" s="26"/>
      <c r="K121" s="1"/>
      <c r="L121" s="1"/>
      <c r="M121" s="1"/>
      <c r="N121" s="1"/>
      <c r="O121" s="1"/>
      <c r="P121" s="1"/>
      <c r="Q121" s="1"/>
    </row>
    <row r="122" spans="3:17">
      <c r="C122" s="101"/>
      <c r="F122" s="59"/>
      <c r="G122" s="23"/>
      <c r="H122" s="60"/>
      <c r="I122" s="23"/>
      <c r="J122" s="26"/>
      <c r="K122" s="1"/>
      <c r="L122" s="1"/>
      <c r="M122" s="1"/>
      <c r="N122" s="1"/>
      <c r="O122" s="1"/>
      <c r="P122" s="1"/>
      <c r="Q122" s="1"/>
    </row>
    <row r="123" spans="3:17">
      <c r="C123" s="101"/>
      <c r="F123" s="59"/>
      <c r="G123" s="23"/>
      <c r="H123" s="60"/>
      <c r="I123" s="23"/>
      <c r="J123" s="26"/>
      <c r="K123" s="1"/>
      <c r="L123" s="1"/>
      <c r="M123" s="1"/>
      <c r="N123" s="1"/>
      <c r="O123" s="1"/>
      <c r="P123" s="1"/>
      <c r="Q123" s="1"/>
    </row>
    <row r="124" spans="3:17">
      <c r="C124" s="101"/>
      <c r="F124" s="59"/>
      <c r="G124" s="23"/>
      <c r="H124" s="60"/>
      <c r="I124" s="23"/>
      <c r="J124" s="26"/>
      <c r="K124" s="1"/>
      <c r="L124" s="1"/>
      <c r="M124" s="1"/>
      <c r="N124" s="1"/>
      <c r="O124" s="1"/>
      <c r="P124" s="1"/>
      <c r="Q124" s="1"/>
    </row>
    <row r="125" spans="3:17">
      <c r="C125" s="101"/>
      <c r="F125" s="59"/>
      <c r="G125" s="23"/>
      <c r="H125" s="60"/>
      <c r="I125" s="23"/>
      <c r="J125" s="26"/>
      <c r="K125" s="1"/>
      <c r="L125" s="1"/>
      <c r="M125" s="1"/>
      <c r="N125" s="1"/>
      <c r="O125" s="1"/>
      <c r="P125" s="1"/>
      <c r="Q125" s="1"/>
    </row>
    <row r="126" spans="3:17">
      <c r="C126" s="101"/>
      <c r="F126" s="59"/>
      <c r="G126" s="23"/>
      <c r="H126" s="60"/>
      <c r="I126" s="23"/>
      <c r="J126" s="26"/>
      <c r="K126" s="1"/>
      <c r="L126" s="1"/>
      <c r="M126" s="1"/>
      <c r="N126" s="1"/>
      <c r="O126" s="1"/>
      <c r="P126" s="1"/>
      <c r="Q126" s="1"/>
    </row>
    <row r="127" spans="3:17">
      <c r="C127" s="101"/>
      <c r="F127" s="59"/>
      <c r="G127" s="23"/>
      <c r="H127" s="60"/>
      <c r="I127" s="23"/>
      <c r="J127" s="26"/>
      <c r="K127" s="1"/>
      <c r="L127" s="1"/>
      <c r="M127" s="1"/>
      <c r="N127" s="1"/>
      <c r="O127" s="1"/>
      <c r="P127" s="1"/>
      <c r="Q127" s="1"/>
    </row>
    <row r="128" spans="3:17">
      <c r="C128" s="101"/>
      <c r="F128" s="59"/>
      <c r="G128" s="23"/>
      <c r="H128" s="60"/>
      <c r="I128" s="23"/>
      <c r="J128" s="26"/>
      <c r="K128" s="1"/>
      <c r="L128" s="1"/>
      <c r="M128" s="1"/>
      <c r="N128" s="1"/>
      <c r="O128" s="1"/>
      <c r="P128" s="1"/>
      <c r="Q128" s="1"/>
    </row>
    <row r="129" spans="3:17">
      <c r="C129" s="101"/>
      <c r="F129" s="59"/>
      <c r="G129" s="23"/>
      <c r="H129" s="60"/>
      <c r="I129" s="23"/>
      <c r="J129" s="26"/>
      <c r="K129" s="1"/>
      <c r="L129" s="1"/>
      <c r="M129" s="1"/>
      <c r="N129" s="1"/>
      <c r="O129" s="1"/>
      <c r="P129" s="1"/>
      <c r="Q129" s="1"/>
    </row>
    <row r="130" spans="3:17">
      <c r="C130" s="101"/>
      <c r="F130" s="59"/>
      <c r="G130" s="23"/>
      <c r="H130" s="60"/>
      <c r="I130" s="23"/>
      <c r="J130" s="26"/>
      <c r="K130" s="1"/>
      <c r="L130" s="1"/>
      <c r="M130" s="1"/>
      <c r="N130" s="1"/>
      <c r="O130" s="1"/>
      <c r="P130" s="1"/>
      <c r="Q130" s="1"/>
    </row>
    <row r="131" spans="3:17">
      <c r="C131" s="101"/>
      <c r="F131" s="59"/>
      <c r="G131" s="23"/>
      <c r="H131" s="60"/>
      <c r="I131" s="23"/>
      <c r="J131" s="26"/>
      <c r="K131" s="1"/>
      <c r="L131" s="1"/>
      <c r="M131" s="1"/>
      <c r="N131" s="1"/>
      <c r="O131" s="1"/>
      <c r="P131" s="1"/>
      <c r="Q131" s="1"/>
    </row>
    <row r="132" spans="3:17">
      <c r="C132" s="101"/>
      <c r="F132" s="59"/>
      <c r="G132" s="23"/>
      <c r="H132" s="60"/>
      <c r="I132" s="23"/>
      <c r="J132" s="26"/>
      <c r="K132" s="1"/>
      <c r="L132" s="1"/>
      <c r="M132" s="1"/>
      <c r="N132" s="1"/>
      <c r="O132" s="1"/>
      <c r="P132" s="1"/>
      <c r="Q132" s="1"/>
    </row>
    <row r="133" spans="3:17">
      <c r="C133" s="101"/>
      <c r="F133" s="59"/>
      <c r="G133" s="23"/>
      <c r="H133" s="60"/>
      <c r="I133" s="23"/>
      <c r="J133" s="26"/>
      <c r="K133" s="1"/>
      <c r="L133" s="1"/>
      <c r="M133" s="1"/>
      <c r="N133" s="1"/>
      <c r="O133" s="1"/>
      <c r="P133" s="1"/>
      <c r="Q133" s="1"/>
    </row>
    <row r="134" spans="3:17">
      <c r="C134" s="101"/>
      <c r="F134" s="59"/>
      <c r="G134" s="23"/>
      <c r="H134" s="60"/>
      <c r="I134" s="23"/>
      <c r="J134" s="26"/>
      <c r="K134" s="1"/>
      <c r="L134" s="1"/>
      <c r="M134" s="1"/>
      <c r="N134" s="1"/>
      <c r="O134" s="1"/>
      <c r="P134" s="1"/>
      <c r="Q134" s="1"/>
    </row>
    <row r="135" spans="3:17">
      <c r="C135" s="101"/>
      <c r="F135" s="59"/>
      <c r="G135" s="23"/>
      <c r="H135" s="60"/>
      <c r="I135" s="23"/>
      <c r="J135" s="26"/>
      <c r="K135" s="1"/>
      <c r="L135" s="1"/>
      <c r="M135" s="1"/>
      <c r="N135" s="1"/>
      <c r="O135" s="1"/>
      <c r="P135" s="1"/>
      <c r="Q135" s="1"/>
    </row>
    <row r="136" spans="3:17">
      <c r="C136" s="101"/>
      <c r="F136" s="59"/>
      <c r="G136" s="23"/>
      <c r="H136" s="60"/>
      <c r="I136" s="23"/>
      <c r="J136" s="26"/>
      <c r="K136" s="1"/>
      <c r="L136" s="1"/>
      <c r="M136" s="1"/>
      <c r="N136" s="1"/>
      <c r="O136" s="1"/>
      <c r="P136" s="1"/>
      <c r="Q136" s="1"/>
    </row>
    <row r="137" spans="3:17">
      <c r="C137" s="101"/>
      <c r="F137" s="59"/>
      <c r="G137" s="23"/>
      <c r="H137" s="60"/>
      <c r="I137" s="23"/>
      <c r="J137" s="26"/>
      <c r="K137" s="1"/>
      <c r="L137" s="1"/>
      <c r="M137" s="1"/>
      <c r="N137" s="1"/>
      <c r="O137" s="1"/>
      <c r="P137" s="1"/>
      <c r="Q137" s="1"/>
    </row>
    <row r="138" spans="3:17">
      <c r="C138" s="101"/>
      <c r="F138" s="59"/>
      <c r="G138" s="23"/>
      <c r="H138" s="60"/>
      <c r="I138" s="23"/>
      <c r="J138" s="26"/>
      <c r="K138" s="1"/>
      <c r="L138" s="1"/>
      <c r="M138" s="1"/>
      <c r="N138" s="1"/>
      <c r="O138" s="1"/>
      <c r="P138" s="1"/>
      <c r="Q138" s="1"/>
    </row>
    <row r="139" spans="3:17">
      <c r="C139" s="101"/>
      <c r="F139" s="59"/>
      <c r="G139" s="23"/>
      <c r="H139" s="60"/>
      <c r="I139" s="23"/>
      <c r="J139" s="26"/>
      <c r="K139" s="1"/>
      <c r="L139" s="1"/>
      <c r="M139" s="1"/>
      <c r="N139" s="1"/>
      <c r="O139" s="1"/>
      <c r="P139" s="1"/>
      <c r="Q139" s="1"/>
    </row>
    <row r="140" spans="3:17">
      <c r="C140" s="101"/>
      <c r="F140" s="59"/>
      <c r="G140" s="23"/>
      <c r="H140" s="60"/>
      <c r="I140" s="23"/>
      <c r="J140" s="26"/>
      <c r="K140" s="1"/>
      <c r="L140" s="1"/>
      <c r="M140" s="1"/>
      <c r="N140" s="1"/>
      <c r="O140" s="1"/>
      <c r="P140" s="1"/>
      <c r="Q140" s="1"/>
    </row>
    <row r="141" spans="3:17">
      <c r="C141" s="101"/>
      <c r="F141" s="59"/>
      <c r="G141" s="23"/>
      <c r="H141" s="60"/>
      <c r="I141" s="23"/>
      <c r="J141" s="26"/>
      <c r="K141" s="1"/>
      <c r="L141" s="1"/>
      <c r="M141" s="1"/>
      <c r="N141" s="1"/>
      <c r="O141" s="1"/>
      <c r="P141" s="1"/>
      <c r="Q141" s="1"/>
    </row>
    <row r="142" spans="3:17">
      <c r="C142" s="101"/>
      <c r="F142" s="59"/>
      <c r="G142" s="23"/>
      <c r="H142" s="60"/>
      <c r="I142" s="23"/>
      <c r="J142" s="26"/>
      <c r="K142" s="1"/>
      <c r="L142" s="1"/>
      <c r="M142" s="1"/>
      <c r="N142" s="1"/>
      <c r="O142" s="1"/>
      <c r="P142" s="1"/>
      <c r="Q142" s="1"/>
    </row>
    <row r="143" spans="3:17">
      <c r="C143" s="101"/>
      <c r="F143" s="59"/>
      <c r="G143" s="23"/>
      <c r="H143" s="60"/>
      <c r="I143" s="23"/>
      <c r="J143" s="26"/>
      <c r="K143" s="1"/>
      <c r="L143" s="1"/>
      <c r="M143" s="1"/>
      <c r="N143" s="1"/>
      <c r="O143" s="1"/>
      <c r="P143" s="1"/>
      <c r="Q143" s="1"/>
    </row>
    <row r="144" spans="3:17">
      <c r="C144" s="101"/>
      <c r="F144" s="59"/>
      <c r="G144" s="23"/>
      <c r="H144" s="60"/>
      <c r="I144" s="23"/>
      <c r="J144" s="26"/>
      <c r="K144" s="1"/>
      <c r="L144" s="1"/>
      <c r="M144" s="1"/>
      <c r="N144" s="1"/>
      <c r="O144" s="1"/>
      <c r="P144" s="1"/>
      <c r="Q144" s="1"/>
    </row>
    <row r="145" spans="3:17">
      <c r="C145" s="101"/>
      <c r="F145" s="59"/>
      <c r="G145" s="23"/>
      <c r="H145" s="60"/>
      <c r="I145" s="23"/>
      <c r="J145" s="26"/>
      <c r="K145" s="1"/>
      <c r="L145" s="1"/>
      <c r="M145" s="1"/>
      <c r="N145" s="1"/>
      <c r="O145" s="1"/>
      <c r="P145" s="1"/>
      <c r="Q145" s="1"/>
    </row>
    <row r="146" spans="3:17">
      <c r="C146" s="101"/>
      <c r="F146" s="59"/>
      <c r="G146" s="23"/>
      <c r="H146" s="60"/>
      <c r="I146" s="23"/>
      <c r="J146" s="26"/>
      <c r="K146" s="1"/>
      <c r="L146" s="1"/>
      <c r="M146" s="1"/>
      <c r="N146" s="1"/>
      <c r="O146" s="1"/>
      <c r="P146" s="1"/>
      <c r="Q146" s="1"/>
    </row>
    <row r="147" spans="3:17">
      <c r="C147" s="101"/>
      <c r="F147" s="59"/>
      <c r="G147" s="23"/>
      <c r="H147" s="60"/>
      <c r="I147" s="23"/>
      <c r="J147" s="26"/>
      <c r="K147" s="1"/>
      <c r="L147" s="1"/>
      <c r="M147" s="1"/>
      <c r="N147" s="1"/>
      <c r="O147" s="1"/>
      <c r="P147" s="1"/>
      <c r="Q147" s="1"/>
    </row>
  </sheetData>
  <mergeCells count="29">
    <mergeCell ref="C2:E2"/>
    <mergeCell ref="C3:E3"/>
    <mergeCell ref="C4:E4"/>
    <mergeCell ref="C5:J5"/>
    <mergeCell ref="J62:L75"/>
    <mergeCell ref="H63:I63"/>
    <mergeCell ref="L58:L59"/>
    <mergeCell ref="J58:K59"/>
    <mergeCell ref="C50:J50"/>
    <mergeCell ref="J56:K57"/>
    <mergeCell ref="C52:D52"/>
    <mergeCell ref="L56:L57"/>
    <mergeCell ref="H74:I74"/>
    <mergeCell ref="H69:I69"/>
    <mergeCell ref="H73:I73"/>
    <mergeCell ref="H68:I68"/>
    <mergeCell ref="C10:J10"/>
    <mergeCell ref="C8:J8"/>
    <mergeCell ref="C9:J9"/>
    <mergeCell ref="C6:J7"/>
    <mergeCell ref="L60:L61"/>
    <mergeCell ref="J60:K61"/>
    <mergeCell ref="C51:H51"/>
    <mergeCell ref="G11:H11"/>
    <mergeCell ref="C48:H48"/>
    <mergeCell ref="F11:F12"/>
    <mergeCell ref="E11:E12"/>
    <mergeCell ref="I11:I12"/>
    <mergeCell ref="D11:D12"/>
  </mergeCells>
  <phoneticPr fontId="2" type="noConversion"/>
  <printOptions horizontalCentered="1"/>
  <pageMargins left="0" right="0" top="0" bottom="0" header="0" footer="0"/>
  <pageSetup paperSize="9" orientation="portrait" horizontalDpi="300" verticalDpi="300" r:id="rId1"/>
  <headerFooter alignWithMargins="0"/>
  <rowBreaks count="1" manualBreakCount="1">
    <brk id="30" min="2" max="9" man="1"/>
  </rowBreaks>
  <ignoredErrors>
    <ignoredError sqref="I66 I6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Cómputo</vt:lpstr>
      <vt:lpstr>presupuesto</vt:lpstr>
      <vt:lpstr>Cotización</vt:lpstr>
      <vt:lpstr>presup. x alcant.</vt:lpstr>
      <vt:lpstr>Cómputo!Área_de_impresión</vt:lpstr>
      <vt:lpstr>Cotización!Área_de_impresión</vt:lpstr>
      <vt:lpstr>'presup. x alcant.'!Área_de_impresión</vt:lpstr>
      <vt:lpstr>presupuesto!Área_de_impresión</vt:lpstr>
      <vt:lpstr>'presup. x alcant.'!Títulos_a_imprimir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Licitacion 01/10</dc:title>
  <dc:subject>Licitacion</dc:subject>
  <dc:creator>Demartin Marcos</dc:creator>
  <cp:keywords>tecnica2</cp:keywords>
  <dc:description>OBRA: "ACCESO COLONIA AVELLANEDA DESDE RUTA NACIONAL N° 18 - OBRAS BASICAS, CALZADA PAVIMENTADA Y REFUERZO - DEPARTAMENTO PARANÁ - PROVINCIA DE ENTRE RIOS "</dc:description>
  <cp:lastModifiedBy>juliota</cp:lastModifiedBy>
  <cp:lastPrinted>2016-04-15T15:59:32Z</cp:lastPrinted>
  <dcterms:created xsi:type="dcterms:W3CDTF">2000-04-28T11:23:40Z</dcterms:created>
  <dcterms:modified xsi:type="dcterms:W3CDTF">2016-04-18T14:41:37Z</dcterms:modified>
  <cp:contentStatus>Fecha: 09/02/2008</cp:contentStatus>
</cp:coreProperties>
</file>